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lfarina\Desktop\GODISNJE IO\05_Čišćenje i dezinfekcija ventilacije i klimatizacije\"/>
    </mc:Choice>
  </mc:AlternateContent>
  <bookViews>
    <workbookView xWindow="-15" yWindow="5490" windowWidth="15570" windowHeight="4350" tabRatio="686"/>
  </bookViews>
  <sheets>
    <sheet name="PonTr_Umag" sheetId="1" r:id="rId1"/>
    <sheet name="PonTr_Poreč" sheetId="2" r:id="rId2"/>
  </sheets>
  <definedNames>
    <definedName name="_xlnm._FilterDatabase" localSheetId="0" hidden="1">PonTr_Umag!$A$60:$H$1384</definedName>
    <definedName name="_xlnm.Print_Area" localSheetId="1">PonTr_Poreč!$C$1:$H$1070</definedName>
    <definedName name="_xlnm.Print_Area" localSheetId="0">PonTr_Umag!$C$1:$I$1372</definedName>
  </definedNames>
  <calcPr calcId="162913"/>
</workbook>
</file>

<file path=xl/calcChain.xml><?xml version="1.0" encoding="utf-8"?>
<calcChain xmlns="http://schemas.openxmlformats.org/spreadsheetml/2006/main">
  <c r="H764" i="2" l="1"/>
  <c r="H536" i="2"/>
  <c r="H1037" i="2" l="1"/>
  <c r="H1035" i="2"/>
  <c r="H1068" i="2" s="1"/>
  <c r="H1028" i="2"/>
  <c r="H1026" i="2"/>
  <c r="H1067" i="2" s="1"/>
  <c r="H1019" i="2"/>
  <c r="H1012" i="2"/>
  <c r="H1010" i="2"/>
  <c r="H1065" i="2" s="1"/>
  <c r="H983" i="2"/>
  <c r="H984" i="2"/>
  <c r="H986" i="2"/>
  <c r="H988" i="2"/>
  <c r="H990" i="2"/>
  <c r="H992" i="2"/>
  <c r="H994" i="2"/>
  <c r="H996" i="2"/>
  <c r="H999" i="2"/>
  <c r="H1001" i="2"/>
  <c r="H1003" i="2"/>
  <c r="H982" i="2"/>
  <c r="H972" i="2"/>
  <c r="H974" i="2"/>
  <c r="H969" i="2"/>
  <c r="H962" i="2"/>
  <c r="H963" i="2"/>
  <c r="H964" i="2"/>
  <c r="H965" i="2"/>
  <c r="H966" i="2"/>
  <c r="H967" i="2"/>
  <c r="H959" i="2"/>
  <c r="H914" i="2"/>
  <c r="H915" i="2"/>
  <c r="H916" i="2"/>
  <c r="H918" i="2"/>
  <c r="H901" i="2"/>
  <c r="H903" i="2"/>
  <c r="H904" i="2"/>
  <c r="H906" i="2"/>
  <c r="H907" i="2"/>
  <c r="H908" i="2"/>
  <c r="H910" i="2"/>
  <c r="H912" i="2"/>
  <c r="H891" i="2"/>
  <c r="H892" i="2"/>
  <c r="H893" i="2"/>
  <c r="H894" i="2"/>
  <c r="H896" i="2"/>
  <c r="H897" i="2"/>
  <c r="H898" i="2"/>
  <c r="H900" i="2"/>
  <c r="H881" i="2"/>
  <c r="H883" i="2"/>
  <c r="H884" i="2"/>
  <c r="H885" i="2"/>
  <c r="H887" i="2"/>
  <c r="H888" i="2"/>
  <c r="H889" i="2"/>
  <c r="H876" i="2"/>
  <c r="H872" i="2"/>
  <c r="H874" i="2"/>
  <c r="H875" i="2"/>
  <c r="H877" i="2"/>
  <c r="H879" i="2"/>
  <c r="H880" i="2"/>
  <c r="H863" i="2"/>
  <c r="H951" i="2"/>
  <c r="H939" i="2"/>
  <c r="H940" i="2"/>
  <c r="H944" i="2"/>
  <c r="H947" i="2"/>
  <c r="H948" i="2"/>
  <c r="H949" i="2"/>
  <c r="H934" i="2"/>
  <c r="H935" i="2"/>
  <c r="H937" i="2"/>
  <c r="H938" i="2"/>
  <c r="H933" i="2"/>
  <c r="H1062" i="2" s="1"/>
  <c r="H846" i="2"/>
  <c r="H847" i="2"/>
  <c r="H849" i="2"/>
  <c r="H851" i="2"/>
  <c r="H817" i="2"/>
  <c r="H819" i="2"/>
  <c r="H822" i="2"/>
  <c r="H824" i="2"/>
  <c r="H826" i="2"/>
  <c r="H828" i="2"/>
  <c r="H831" i="2"/>
  <c r="H833" i="2"/>
  <c r="H835" i="2"/>
  <c r="H837" i="2"/>
  <c r="H842" i="2"/>
  <c r="H845" i="2"/>
  <c r="H815" i="2"/>
  <c r="H799" i="2"/>
  <c r="H618" i="2"/>
  <c r="H620" i="2"/>
  <c r="H622" i="2"/>
  <c r="H625" i="2"/>
  <c r="H626" i="2"/>
  <c r="H627" i="2"/>
  <c r="H533" i="2"/>
  <c r="H534" i="2"/>
  <c r="H1061" i="2" l="1"/>
  <c r="H1063" i="2"/>
  <c r="H1060" i="2"/>
  <c r="H1064" i="2"/>
  <c r="H1021" i="2"/>
  <c r="H1066" i="2"/>
  <c r="H953" i="2"/>
  <c r="H1030" i="2"/>
  <c r="H1014" i="2"/>
  <c r="H1039" i="2"/>
  <c r="H1005" i="2"/>
  <c r="H976" i="2"/>
  <c r="H920" i="2"/>
  <c r="H417" i="2"/>
  <c r="H418" i="2"/>
  <c r="H419" i="2"/>
  <c r="H420" i="2"/>
  <c r="H426" i="2"/>
  <c r="H429" i="2"/>
  <c r="H430" i="2"/>
  <c r="H431" i="2"/>
  <c r="H432" i="2"/>
  <c r="H434" i="2"/>
  <c r="H367" i="2"/>
  <c r="H370" i="2"/>
  <c r="H371" i="2"/>
  <c r="H372" i="2"/>
  <c r="H373" i="2"/>
  <c r="H375" i="2"/>
  <c r="H377" i="2"/>
  <c r="H379" i="2"/>
  <c r="H381" i="2"/>
  <c r="H383" i="2"/>
  <c r="H385" i="2"/>
  <c r="H387" i="2"/>
  <c r="H389" i="2"/>
  <c r="H391" i="2"/>
  <c r="H299" i="2"/>
  <c r="H303" i="2"/>
  <c r="H306" i="2"/>
  <c r="H307" i="2"/>
  <c r="H308" i="2"/>
  <c r="H310" i="2"/>
  <c r="H262" i="2"/>
  <c r="H264" i="2"/>
  <c r="H266" i="2"/>
  <c r="H268" i="2"/>
  <c r="H255" i="2"/>
  <c r="H258" i="2"/>
  <c r="H259" i="2"/>
  <c r="H260" i="2"/>
  <c r="H209" i="2"/>
  <c r="H212" i="2"/>
  <c r="H214" i="2"/>
  <c r="H216" i="2"/>
  <c r="H218" i="2"/>
  <c r="H128" i="2"/>
  <c r="H130" i="2"/>
  <c r="H132" i="2"/>
  <c r="H134" i="2"/>
  <c r="H125" i="2"/>
  <c r="H73" i="2"/>
  <c r="H60" i="2"/>
  <c r="H62" i="2"/>
  <c r="H66" i="2"/>
  <c r="H68" i="2"/>
  <c r="H758" i="2" l="1"/>
  <c r="H760" i="2"/>
  <c r="H762" i="2"/>
  <c r="H853" i="2" l="1"/>
  <c r="H777" i="2" l="1"/>
  <c r="H779" i="2"/>
  <c r="H781" i="2"/>
  <c r="H784" i="2"/>
  <c r="H785" i="2"/>
  <c r="H788" i="2"/>
  <c r="H789" i="2"/>
  <c r="H790" i="2"/>
  <c r="H791" i="2"/>
  <c r="H792" i="2"/>
  <c r="H793" i="2"/>
  <c r="H794" i="2"/>
  <c r="H795" i="2"/>
  <c r="H801" i="2"/>
  <c r="H773" i="2"/>
  <c r="H1059" i="2" s="1"/>
  <c r="H709" i="2"/>
  <c r="H648" i="2"/>
  <c r="H651" i="2"/>
  <c r="H654" i="2"/>
  <c r="H656" i="2"/>
  <c r="H658" i="2"/>
  <c r="H660" i="2"/>
  <c r="H662" i="2"/>
  <c r="H664" i="2"/>
  <c r="H666" i="2"/>
  <c r="H669" i="2"/>
  <c r="H671" i="2"/>
  <c r="H674" i="2"/>
  <c r="H676" i="2"/>
  <c r="H678" i="2"/>
  <c r="H680" i="2"/>
  <c r="H683" i="2"/>
  <c r="H685" i="2"/>
  <c r="H687" i="2"/>
  <c r="H689" i="2"/>
  <c r="H691" i="2"/>
  <c r="H693" i="2"/>
  <c r="H696" i="2"/>
  <c r="H698" i="2"/>
  <c r="H700" i="2"/>
  <c r="H701" i="2"/>
  <c r="H703" i="2"/>
  <c r="H705" i="2"/>
  <c r="H707" i="2"/>
  <c r="H712" i="2"/>
  <c r="H714" i="2"/>
  <c r="H717" i="2"/>
  <c r="H719" i="2"/>
  <c r="H721" i="2"/>
  <c r="H723" i="2"/>
  <c r="H725" i="2"/>
  <c r="H728" i="2"/>
  <c r="H730" i="2"/>
  <c r="H733" i="2"/>
  <c r="H735" i="2"/>
  <c r="H737" i="2"/>
  <c r="H739" i="2"/>
  <c r="H742" i="2"/>
  <c r="H744" i="2"/>
  <c r="H747" i="2"/>
  <c r="H749" i="2"/>
  <c r="H751" i="2"/>
  <c r="H753" i="2"/>
  <c r="H755" i="2"/>
  <c r="H766" i="2"/>
  <c r="H640" i="2"/>
  <c r="H552" i="2"/>
  <c r="H555" i="2"/>
  <c r="H557" i="2"/>
  <c r="H559" i="2"/>
  <c r="H561" i="2"/>
  <c r="H563" i="2"/>
  <c r="H567" i="2"/>
  <c r="H569" i="2"/>
  <c r="H571" i="2"/>
  <c r="H573" i="2"/>
  <c r="H575" i="2"/>
  <c r="H576" i="2"/>
  <c r="H578" i="2"/>
  <c r="H580" i="2"/>
  <c r="H582" i="2"/>
  <c r="H584" i="2"/>
  <c r="H587" i="2"/>
  <c r="H589" i="2"/>
  <c r="H591" i="2"/>
  <c r="H593" i="2"/>
  <c r="H596" i="2"/>
  <c r="H598" i="2"/>
  <c r="H600" i="2"/>
  <c r="H602" i="2"/>
  <c r="H605" i="2"/>
  <c r="H607" i="2"/>
  <c r="H610" i="2"/>
  <c r="H612" i="2"/>
  <c r="H614" i="2"/>
  <c r="H616" i="2"/>
  <c r="H629" i="2"/>
  <c r="H1057" i="2" l="1"/>
  <c r="H1058" i="2"/>
  <c r="H803" i="2"/>
  <c r="H768" i="2"/>
  <c r="H631" i="2"/>
  <c r="H23" i="2" l="1"/>
  <c r="H1342" i="1" l="1"/>
  <c r="H1340" i="1"/>
  <c r="H1338" i="1"/>
  <c r="H1335" i="1"/>
  <c r="H1325" i="1"/>
  <c r="H1323" i="1"/>
  <c r="H1321" i="1"/>
  <c r="H1318" i="1"/>
  <c r="H1317" i="1"/>
  <c r="H1311" i="1"/>
  <c r="H1309" i="1"/>
  <c r="H1307" i="1"/>
  <c r="H1304" i="1"/>
  <c r="H1298" i="1"/>
  <c r="H1296" i="1"/>
  <c r="H1294" i="1"/>
  <c r="H1291" i="1"/>
  <c r="H1281" i="1"/>
  <c r="H1279" i="1"/>
  <c r="H1277" i="1"/>
  <c r="H1276" i="1"/>
  <c r="H1275" i="1"/>
  <c r="H1272" i="1"/>
  <c r="H1271" i="1"/>
  <c r="H1270" i="1"/>
  <c r="H1264" i="1"/>
  <c r="H1262" i="1"/>
  <c r="H1260" i="1"/>
  <c r="H1259" i="1"/>
  <c r="H1256" i="1"/>
  <c r="H1255" i="1"/>
  <c r="H1245" i="1"/>
  <c r="H1243" i="1"/>
  <c r="H1241" i="1"/>
  <c r="H1238" i="1"/>
  <c r="H1232" i="1"/>
  <c r="H1230" i="1"/>
  <c r="H1228" i="1"/>
  <c r="H1227" i="1"/>
  <c r="H1226" i="1"/>
  <c r="H1223" i="1"/>
  <c r="H1222" i="1"/>
  <c r="H1221" i="1"/>
  <c r="H1211" i="1"/>
  <c r="H1209" i="1"/>
  <c r="H1207" i="1"/>
  <c r="H1206" i="1"/>
  <c r="H1205" i="1"/>
  <c r="H1204" i="1"/>
  <c r="H1203" i="1"/>
  <c r="H1200" i="1"/>
  <c r="H1199" i="1"/>
  <c r="H1198" i="1"/>
  <c r="H1197" i="1"/>
  <c r="H1191" i="1"/>
  <c r="H1185" i="1"/>
  <c r="H1184" i="1"/>
  <c r="H1183" i="1"/>
  <c r="H1177" i="1"/>
  <c r="H1171" i="1"/>
  <c r="H1169" i="1"/>
  <c r="H1167" i="1"/>
  <c r="H1164" i="1"/>
  <c r="H1163" i="1"/>
  <c r="H1162" i="1"/>
  <c r="H1156" i="1"/>
  <c r="H1154" i="1"/>
  <c r="H1152" i="1"/>
  <c r="H1149" i="1"/>
  <c r="H1148" i="1"/>
  <c r="H1147" i="1"/>
  <c r="H1141" i="1"/>
  <c r="H1138" i="1"/>
  <c r="H1136" i="1"/>
  <c r="H1134" i="1"/>
  <c r="H1132" i="1"/>
  <c r="H1131" i="1"/>
  <c r="H1130" i="1"/>
  <c r="H1129" i="1"/>
  <c r="H1128" i="1"/>
  <c r="H1125" i="1"/>
  <c r="H1124" i="1"/>
  <c r="H1123" i="1"/>
  <c r="H1122" i="1"/>
  <c r="H1121" i="1"/>
  <c r="H1120" i="1"/>
  <c r="H1119" i="1"/>
  <c r="H1109" i="1"/>
  <c r="H1107" i="1"/>
  <c r="H1105" i="1"/>
  <c r="H1104" i="1"/>
  <c r="H1101" i="1"/>
  <c r="H1100" i="1"/>
  <c r="H1094" i="1"/>
  <c r="H1092" i="1"/>
  <c r="H1086" i="1"/>
  <c r="H1084" i="1"/>
  <c r="H1082" i="1"/>
  <c r="H1079" i="1"/>
  <c r="H1073" i="1"/>
  <c r="H1071" i="1"/>
  <c r="H1069" i="1"/>
  <c r="H1068" i="1"/>
  <c r="H1067" i="1"/>
  <c r="H1064" i="1"/>
  <c r="H1063" i="1"/>
  <c r="H1062" i="1"/>
  <c r="H1052" i="1"/>
  <c r="H1050" i="1"/>
  <c r="H1048" i="1"/>
  <c r="H1045" i="1"/>
  <c r="H1044" i="1"/>
  <c r="H1038" i="1"/>
  <c r="H1036" i="1"/>
  <c r="H1034" i="1"/>
  <c r="H1031" i="1"/>
  <c r="H1025" i="1"/>
  <c r="H1023" i="1"/>
  <c r="H1021" i="1"/>
  <c r="H1020" i="1"/>
  <c r="H1019" i="1"/>
  <c r="H1016" i="1"/>
  <c r="H1015" i="1"/>
  <c r="H1014" i="1"/>
  <c r="H1008" i="1"/>
  <c r="H1006" i="1"/>
  <c r="H1004" i="1"/>
  <c r="H1003" i="1"/>
  <c r="H1002" i="1"/>
  <c r="H1001" i="1"/>
  <c r="H998" i="1"/>
  <c r="H997" i="1"/>
  <c r="H996" i="1"/>
  <c r="H995" i="1"/>
  <c r="H985" i="1"/>
  <c r="H983" i="1"/>
  <c r="H980" i="1"/>
  <c r="H974" i="1"/>
  <c r="H973" i="1"/>
  <c r="H972" i="1"/>
  <c r="H969" i="1"/>
  <c r="H968" i="1"/>
  <c r="H967" i="1"/>
  <c r="H964" i="1"/>
  <c r="H962" i="1"/>
  <c r="H960" i="1"/>
  <c r="H958" i="1"/>
  <c r="H957" i="1"/>
  <c r="H956" i="1"/>
  <c r="H955" i="1"/>
  <c r="H954" i="1"/>
  <c r="H953" i="1"/>
  <c r="H952" i="1"/>
  <c r="H951" i="1"/>
  <c r="H950" i="1"/>
  <c r="H949" i="1"/>
  <c r="H946" i="1"/>
  <c r="H945" i="1"/>
  <c r="H944" i="1"/>
  <c r="H943" i="1"/>
  <c r="H942" i="1"/>
  <c r="H941" i="1"/>
  <c r="H940" i="1"/>
  <c r="H939" i="1"/>
  <c r="H938" i="1"/>
  <c r="H937" i="1"/>
  <c r="H936" i="1"/>
  <c r="H935" i="1"/>
  <c r="H932" i="1"/>
  <c r="H931" i="1"/>
  <c r="H930" i="1"/>
  <c r="H929" i="1"/>
  <c r="H928" i="1"/>
  <c r="H927" i="1"/>
  <c r="H926" i="1"/>
  <c r="H925" i="1"/>
  <c r="H924" i="1"/>
  <c r="H923" i="1"/>
  <c r="H922" i="1"/>
  <c r="H921" i="1"/>
  <c r="H911" i="1"/>
  <c r="H909" i="1"/>
  <c r="H907" i="1"/>
  <c r="H904" i="1"/>
  <c r="H903" i="1"/>
  <c r="H897" i="1"/>
  <c r="H895" i="1"/>
  <c r="H893" i="1"/>
  <c r="H890" i="1"/>
  <c r="H884" i="1"/>
  <c r="H882" i="1"/>
  <c r="H880" i="1"/>
  <c r="H879" i="1"/>
  <c r="H876" i="1"/>
  <c r="H875" i="1"/>
  <c r="H874" i="1"/>
  <c r="H873" i="1"/>
  <c r="H867" i="1"/>
  <c r="H865" i="1"/>
  <c r="H863" i="1"/>
  <c r="H862" i="1"/>
  <c r="H861" i="1"/>
  <c r="H860" i="1"/>
  <c r="H857" i="1"/>
  <c r="H856" i="1"/>
  <c r="H855" i="1"/>
  <c r="H854" i="1"/>
  <c r="H844" i="1"/>
  <c r="H842" i="1"/>
  <c r="H840" i="1"/>
  <c r="H837" i="1"/>
  <c r="H831" i="1"/>
  <c r="H829" i="1"/>
  <c r="H827" i="1"/>
  <c r="H826" i="1"/>
  <c r="H825" i="1"/>
  <c r="H824" i="1"/>
  <c r="H823" i="1"/>
  <c r="H820" i="1"/>
  <c r="H819" i="1"/>
  <c r="H818" i="1"/>
  <c r="H817" i="1"/>
  <c r="H816" i="1"/>
  <c r="H806" i="1"/>
  <c r="H804" i="1"/>
  <c r="H802" i="1"/>
  <c r="H801" i="1"/>
  <c r="H800" i="1"/>
  <c r="H797" i="1"/>
  <c r="H796" i="1"/>
  <c r="H795" i="1"/>
  <c r="H794" i="1"/>
  <c r="H784" i="1"/>
  <c r="H782" i="1"/>
  <c r="H780" i="1"/>
  <c r="H777" i="1"/>
  <c r="H776" i="1"/>
  <c r="H770" i="1"/>
  <c r="H764" i="1"/>
  <c r="H762" i="1"/>
  <c r="H760" i="1"/>
  <c r="H759" i="1"/>
  <c r="H756" i="1"/>
  <c r="H755" i="1"/>
  <c r="H754" i="1"/>
  <c r="H753" i="1"/>
  <c r="H752" i="1"/>
  <c r="H746" i="1"/>
  <c r="H744" i="1"/>
  <c r="H742" i="1"/>
  <c r="H741" i="1"/>
  <c r="H738" i="1"/>
  <c r="H737" i="1"/>
  <c r="H736" i="1"/>
  <c r="H735" i="1"/>
  <c r="F399" i="2" l="1"/>
  <c r="F400" i="2"/>
  <c r="F401" i="2"/>
  <c r="F451" i="2"/>
  <c r="H451" i="2" s="1"/>
  <c r="F516" i="2"/>
  <c r="H516" i="2" s="1"/>
  <c r="F526" i="2"/>
  <c r="H526" i="2" s="1"/>
  <c r="H530" i="2"/>
  <c r="H528" i="2"/>
  <c r="H509" i="2"/>
  <c r="H508" i="2"/>
  <c r="H507" i="2"/>
  <c r="H506" i="2"/>
  <c r="H503" i="2"/>
  <c r="H501" i="2"/>
  <c r="H500" i="2"/>
  <c r="H497" i="2"/>
  <c r="H495" i="2"/>
  <c r="H494" i="2"/>
  <c r="H491" i="2"/>
  <c r="H489" i="2"/>
  <c r="H488" i="2"/>
  <c r="H487" i="2"/>
  <c r="H484" i="2"/>
  <c r="H482" i="2"/>
  <c r="H481" i="2"/>
  <c r="H480" i="2"/>
  <c r="H479" i="2"/>
  <c r="H476" i="2"/>
  <c r="H474" i="2"/>
  <c r="H473" i="2"/>
  <c r="H472" i="2"/>
  <c r="H469" i="2"/>
  <c r="H467" i="2"/>
  <c r="H466" i="2"/>
  <c r="H465" i="2"/>
  <c r="H464" i="2"/>
  <c r="H461" i="2"/>
  <c r="H459" i="2"/>
  <c r="H456" i="2"/>
  <c r="H453" i="2"/>
  <c r="H413" i="2"/>
  <c r="H411" i="2"/>
  <c r="H409" i="2"/>
  <c r="H407" i="2"/>
  <c r="H405" i="2"/>
  <c r="H402" i="2"/>
  <c r="H1055" i="2" s="1"/>
  <c r="H364" i="2"/>
  <c r="H362" i="2"/>
  <c r="H360" i="2"/>
  <c r="H358" i="2"/>
  <c r="H356" i="2"/>
  <c r="H354" i="2"/>
  <c r="H352" i="2"/>
  <c r="H350" i="2"/>
  <c r="H348" i="2"/>
  <c r="H346" i="2"/>
  <c r="H344" i="2"/>
  <c r="H342" i="2"/>
  <c r="H340" i="2"/>
  <c r="H338" i="2"/>
  <c r="H336" i="2"/>
  <c r="H334" i="2"/>
  <c r="H331" i="2"/>
  <c r="H328" i="2"/>
  <c r="H321" i="2"/>
  <c r="H297" i="2"/>
  <c r="H295" i="2"/>
  <c r="H293" i="2"/>
  <c r="H291" i="2"/>
  <c r="H288" i="2"/>
  <c r="H286" i="2"/>
  <c r="H284" i="2"/>
  <c r="H252" i="2"/>
  <c r="H250" i="2"/>
  <c r="H248" i="2"/>
  <c r="H246" i="2"/>
  <c r="H244" i="2"/>
  <c r="H242" i="2"/>
  <c r="H240" i="2"/>
  <c r="H236" i="2"/>
  <c r="H234" i="2"/>
  <c r="H232" i="2"/>
  <c r="H1052" i="2" s="1"/>
  <c r="H207" i="2"/>
  <c r="H205" i="2"/>
  <c r="H203" i="2"/>
  <c r="H201" i="2"/>
  <c r="H200" i="2"/>
  <c r="H199" i="2"/>
  <c r="H198" i="2"/>
  <c r="H195" i="2"/>
  <c r="H194" i="2"/>
  <c r="H193" i="2"/>
  <c r="H190" i="2"/>
  <c r="H189" i="2"/>
  <c r="H187" i="2"/>
  <c r="H185" i="2"/>
  <c r="H183" i="2"/>
  <c r="H181" i="2"/>
  <c r="H179" i="2"/>
  <c r="H177" i="2"/>
  <c r="H175" i="2"/>
  <c r="H173" i="2"/>
  <c r="H171" i="2"/>
  <c r="H169" i="2"/>
  <c r="H167" i="2"/>
  <c r="H165" i="2"/>
  <c r="H163" i="2"/>
  <c r="H161" i="2"/>
  <c r="H158" i="2"/>
  <c r="H150" i="2"/>
  <c r="H136" i="2"/>
  <c r="H123" i="2"/>
  <c r="H121" i="2"/>
  <c r="H119" i="2"/>
  <c r="H117" i="2"/>
  <c r="H114" i="2"/>
  <c r="H112" i="2"/>
  <c r="H110" i="2"/>
  <c r="H108" i="2"/>
  <c r="H107" i="2"/>
  <c r="H106" i="2"/>
  <c r="H105" i="2"/>
  <c r="H103" i="2"/>
  <c r="H101" i="2"/>
  <c r="H98" i="2"/>
  <c r="H88" i="2"/>
  <c r="H75" i="2"/>
  <c r="H58" i="2"/>
  <c r="H54" i="2"/>
  <c r="H53" i="2"/>
  <c r="H52" i="2"/>
  <c r="H51" i="2"/>
  <c r="H50" i="2"/>
  <c r="H47" i="2"/>
  <c r="H45" i="2"/>
  <c r="H43" i="2"/>
  <c r="H41" i="2"/>
  <c r="H39" i="2"/>
  <c r="H37" i="2"/>
  <c r="H35" i="2"/>
  <c r="H33" i="2"/>
  <c r="H31" i="2"/>
  <c r="H29" i="2"/>
  <c r="H27" i="2"/>
  <c r="H10" i="2"/>
  <c r="H538" i="2" l="1"/>
  <c r="H1054" i="2"/>
  <c r="H1050" i="2"/>
  <c r="H1051" i="2"/>
  <c r="H1053" i="2"/>
  <c r="H1056" i="2"/>
  <c r="H1043" i="2"/>
  <c r="H1049" i="2"/>
  <c r="H138" i="2"/>
  <c r="H438" i="2"/>
  <c r="H312" i="2"/>
  <c r="H270" i="2"/>
  <c r="H220" i="2"/>
  <c r="H393" i="2"/>
  <c r="H77" i="2"/>
  <c r="H1069" i="2" l="1"/>
  <c r="H1041" i="2"/>
  <c r="H1044" i="2" s="1"/>
  <c r="H1370" i="1" l="1"/>
  <c r="H1344" i="1"/>
  <c r="H1346" i="1" s="1"/>
  <c r="H1327" i="1"/>
  <c r="H1313" i="1"/>
  <c r="H1300" i="1"/>
  <c r="H1283" i="1"/>
  <c r="H1266" i="1"/>
  <c r="H1247" i="1"/>
  <c r="H1234" i="1"/>
  <c r="H1213" i="1"/>
  <c r="H1193" i="1"/>
  <c r="H1187" i="1"/>
  <c r="H1179" i="1"/>
  <c r="H1173" i="1"/>
  <c r="H1158" i="1"/>
  <c r="H1143" i="1"/>
  <c r="H1111" i="1"/>
  <c r="H1096" i="1"/>
  <c r="H1088" i="1"/>
  <c r="H1075" i="1"/>
  <c r="H1113" i="1" s="1"/>
  <c r="H1054" i="1"/>
  <c r="H1040" i="1"/>
  <c r="H1027" i="1"/>
  <c r="H1010" i="1"/>
  <c r="H987" i="1"/>
  <c r="H976" i="1"/>
  <c r="H913" i="1"/>
  <c r="H899" i="1"/>
  <c r="H886" i="1"/>
  <c r="H869" i="1"/>
  <c r="H846" i="1"/>
  <c r="H833" i="1"/>
  <c r="H848" i="1" s="1"/>
  <c r="H808" i="1"/>
  <c r="H810" i="1" s="1"/>
  <c r="H786" i="1"/>
  <c r="H772" i="1"/>
  <c r="H766" i="1"/>
  <c r="H748" i="1"/>
  <c r="H711" i="1"/>
  <c r="H707" i="1"/>
  <c r="H703" i="1"/>
  <c r="H700" i="1"/>
  <c r="H699" i="1"/>
  <c r="H698" i="1"/>
  <c r="H697" i="1"/>
  <c r="H696" i="1"/>
  <c r="H695" i="1"/>
  <c r="H694" i="1"/>
  <c r="H693" i="1"/>
  <c r="H692" i="1"/>
  <c r="H691" i="1"/>
  <c r="H687" i="1"/>
  <c r="H683" i="1"/>
  <c r="H679" i="1"/>
  <c r="H671" i="1"/>
  <c r="H673" i="1" s="1"/>
  <c r="H1056" i="1" l="1"/>
  <c r="H1285" i="1"/>
  <c r="H1329" i="1"/>
  <c r="H1249" i="1"/>
  <c r="H1215" i="1"/>
  <c r="H989" i="1"/>
  <c r="H915" i="1"/>
  <c r="H788" i="1"/>
  <c r="H714" i="1"/>
  <c r="H1348" i="1" l="1"/>
  <c r="H1369" i="1"/>
  <c r="H1368" i="1"/>
  <c r="H551" i="1" l="1"/>
  <c r="H549" i="1"/>
  <c r="H548" i="1"/>
  <c r="H545" i="1"/>
  <c r="H542" i="1"/>
  <c r="H541" i="1"/>
  <c r="H538" i="1"/>
  <c r="H535" i="1"/>
  <c r="H534" i="1"/>
  <c r="H533" i="1"/>
  <c r="H532" i="1"/>
  <c r="H529" i="1"/>
  <c r="H528" i="1"/>
  <c r="H527" i="1"/>
  <c r="H526" i="1"/>
  <c r="H145" i="1" l="1"/>
  <c r="H143" i="1"/>
  <c r="H134" i="1"/>
  <c r="H133" i="1"/>
  <c r="H132" i="1"/>
  <c r="H131" i="1"/>
  <c r="H130" i="1"/>
  <c r="H129" i="1"/>
  <c r="H128" i="1"/>
  <c r="H100" i="1"/>
  <c r="H99" i="1"/>
  <c r="H98" i="1"/>
  <c r="H97" i="1"/>
  <c r="H96" i="1"/>
  <c r="H95" i="1"/>
  <c r="H94" i="1"/>
  <c r="H93" i="1"/>
  <c r="H92" i="1"/>
  <c r="H91" i="1"/>
  <c r="H90" i="1"/>
  <c r="H89" i="1"/>
  <c r="H88" i="1"/>
  <c r="H87" i="1"/>
  <c r="H86" i="1"/>
  <c r="H85" i="1"/>
  <c r="H84" i="1"/>
  <c r="H74" i="1"/>
  <c r="H664" i="1"/>
  <c r="H661" i="1"/>
  <c r="H658" i="1"/>
  <c r="H655" i="1"/>
  <c r="H646" i="1"/>
  <c r="H1366" i="1" s="1"/>
  <c r="H638" i="1"/>
  <c r="H635" i="1"/>
  <c r="H1365" i="1" s="1"/>
  <c r="H626" i="1"/>
  <c r="H1364" i="1" s="1"/>
  <c r="H617" i="1"/>
  <c r="H1363" i="1" s="1"/>
  <c r="H608" i="1"/>
  <c r="H604" i="1"/>
  <c r="H600" i="1"/>
  <c r="H596" i="1"/>
  <c r="H592" i="1"/>
  <c r="H588" i="1"/>
  <c r="H584" i="1"/>
  <c r="H580" i="1"/>
  <c r="H576" i="1"/>
  <c r="H567" i="1"/>
  <c r="H563" i="1"/>
  <c r="H559" i="1"/>
  <c r="H1361" i="1" s="1"/>
  <c r="H522" i="1"/>
  <c r="H520" i="1"/>
  <c r="H519" i="1"/>
  <c r="H518" i="1"/>
  <c r="H516" i="1"/>
  <c r="H515" i="1"/>
  <c r="H514" i="1"/>
  <c r="H513" i="1"/>
  <c r="H512" i="1"/>
  <c r="H511" i="1"/>
  <c r="H510" i="1"/>
  <c r="H509" i="1"/>
  <c r="H508" i="1"/>
  <c r="H507" i="1"/>
  <c r="H506" i="1"/>
  <c r="H505" i="1"/>
  <c r="H504" i="1"/>
  <c r="H501" i="1"/>
  <c r="H499" i="1"/>
  <c r="H497" i="1"/>
  <c r="H496" i="1"/>
  <c r="H495" i="1"/>
  <c r="H494" i="1"/>
  <c r="H493" i="1"/>
  <c r="H492" i="1"/>
  <c r="H491" i="1"/>
  <c r="H490" i="1"/>
  <c r="H487" i="1"/>
  <c r="H486" i="1"/>
  <c r="H485" i="1"/>
  <c r="H482" i="1"/>
  <c r="H481" i="1"/>
  <c r="H478" i="1"/>
  <c r="H477" i="1"/>
  <c r="H474" i="1"/>
  <c r="H472" i="1"/>
  <c r="H470" i="1"/>
  <c r="H467" i="1"/>
  <c r="H466" i="1"/>
  <c r="H463" i="1"/>
  <c r="H461" i="1"/>
  <c r="H460" i="1"/>
  <c r="H457" i="1"/>
  <c r="H456" i="1"/>
  <c r="H453" i="1"/>
  <c r="H452" i="1"/>
  <c r="H451" i="1"/>
  <c r="H448" i="1"/>
  <c r="H447" i="1"/>
  <c r="H446" i="1"/>
  <c r="H443" i="1"/>
  <c r="H434" i="1"/>
  <c r="H432" i="1"/>
  <c r="H430" i="1"/>
  <c r="H427" i="1"/>
  <c r="H426" i="1"/>
  <c r="H423" i="1"/>
  <c r="H421" i="1"/>
  <c r="H420" i="1"/>
  <c r="H417" i="1"/>
  <c r="H415" i="1"/>
  <c r="H413" i="1"/>
  <c r="H411" i="1"/>
  <c r="H409" i="1"/>
  <c r="H406" i="1"/>
  <c r="H405" i="1"/>
  <c r="H402" i="1"/>
  <c r="H400" i="1"/>
  <c r="H399" i="1"/>
  <c r="H396" i="1"/>
  <c r="H395" i="1"/>
  <c r="H394" i="1"/>
  <c r="H393" i="1"/>
  <c r="H392" i="1"/>
  <c r="H391" i="1"/>
  <c r="H390" i="1"/>
  <c r="H387" i="1"/>
  <c r="H385" i="1"/>
  <c r="H1359" i="1" s="1"/>
  <c r="H377" i="1"/>
  <c r="H374" i="1"/>
  <c r="H373" i="1"/>
  <c r="H370" i="1"/>
  <c r="H368" i="1"/>
  <c r="H366" i="1"/>
  <c r="H365" i="1"/>
  <c r="H362" i="1"/>
  <c r="H361" i="1"/>
  <c r="H360" i="1"/>
  <c r="H357" i="1"/>
  <c r="H355" i="1"/>
  <c r="H353" i="1"/>
  <c r="H351" i="1"/>
  <c r="H349" i="1"/>
  <c r="H347" i="1"/>
  <c r="H345" i="1"/>
  <c r="H342" i="1"/>
  <c r="H341" i="1"/>
  <c r="H338" i="1"/>
  <c r="H336" i="1"/>
  <c r="H335" i="1"/>
  <c r="H332" i="1"/>
  <c r="H331" i="1"/>
  <c r="H330" i="1"/>
  <c r="H329" i="1"/>
  <c r="H328" i="1"/>
  <c r="H327" i="1"/>
  <c r="H326" i="1"/>
  <c r="H323" i="1"/>
  <c r="H321" i="1"/>
  <c r="H313" i="1"/>
  <c r="H310" i="1"/>
  <c r="H309" i="1"/>
  <c r="H308" i="1"/>
  <c r="H305" i="1"/>
  <c r="H302" i="1"/>
  <c r="H301" i="1"/>
  <c r="H298" i="1"/>
  <c r="H296" i="1"/>
  <c r="H294" i="1"/>
  <c r="H291" i="1"/>
  <c r="H288" i="1"/>
  <c r="H286" i="1"/>
  <c r="H284" i="1"/>
  <c r="H282" i="1"/>
  <c r="H280" i="1"/>
  <c r="H278" i="1"/>
  <c r="H275" i="1"/>
  <c r="H273" i="1"/>
  <c r="H271" i="1"/>
  <c r="H270" i="1"/>
  <c r="H269" i="1"/>
  <c r="H268" i="1"/>
  <c r="H267" i="1"/>
  <c r="H266" i="1"/>
  <c r="H265" i="1"/>
  <c r="H262" i="1"/>
  <c r="H261" i="1"/>
  <c r="H260" i="1"/>
  <c r="H259" i="1"/>
  <c r="H258" i="1"/>
  <c r="H257" i="1"/>
  <c r="H256" i="1"/>
  <c r="H253" i="1"/>
  <c r="H252" i="1"/>
  <c r="H251" i="1"/>
  <c r="H250" i="1"/>
  <c r="H249" i="1"/>
  <c r="H248" i="1"/>
  <c r="H247" i="1"/>
  <c r="H246" i="1"/>
  <c r="H245" i="1"/>
  <c r="H244" i="1"/>
  <c r="H243" i="1"/>
  <c r="H242" i="1"/>
  <c r="H241" i="1"/>
  <c r="H240" i="1"/>
  <c r="H239" i="1"/>
  <c r="H238" i="1"/>
  <c r="H237" i="1"/>
  <c r="H236" i="1"/>
  <c r="H235" i="1"/>
  <c r="H234" i="1"/>
  <c r="H233" i="1"/>
  <c r="H232" i="1"/>
  <c r="H231" i="1"/>
  <c r="H228" i="1"/>
  <c r="H227" i="1"/>
  <c r="H226" i="1"/>
  <c r="H225" i="1"/>
  <c r="H224" i="1"/>
  <c r="H223" i="1"/>
  <c r="H222" i="1"/>
  <c r="H221" i="1"/>
  <c r="H220" i="1"/>
  <c r="H219" i="1"/>
  <c r="H218" i="1"/>
  <c r="H217" i="1"/>
  <c r="H209" i="1"/>
  <c r="H207" i="1"/>
  <c r="H206" i="1"/>
  <c r="H205" i="1"/>
  <c r="H202" i="1"/>
  <c r="H201" i="1"/>
  <c r="H200" i="1"/>
  <c r="H199" i="1"/>
  <c r="H198" i="1"/>
  <c r="H197" i="1"/>
  <c r="H196" i="1"/>
  <c r="H195" i="1"/>
  <c r="H194" i="1"/>
  <c r="H193" i="1"/>
  <c r="H192" i="1"/>
  <c r="H189" i="1"/>
  <c r="H188" i="1"/>
  <c r="H187" i="1"/>
  <c r="H186" i="1"/>
  <c r="H183" i="1"/>
  <c r="H182" i="1"/>
  <c r="H181" i="1"/>
  <c r="H180" i="1"/>
  <c r="H179" i="1"/>
  <c r="H178" i="1"/>
  <c r="H175" i="1"/>
  <c r="H172" i="1"/>
  <c r="H171" i="1"/>
  <c r="H168" i="1"/>
  <c r="H167" i="1"/>
  <c r="H166" i="1"/>
  <c r="H165" i="1"/>
  <c r="H164" i="1"/>
  <c r="H163" i="1"/>
  <c r="H162" i="1"/>
  <c r="H159" i="1"/>
  <c r="H158" i="1"/>
  <c r="H155" i="1"/>
  <c r="H154" i="1"/>
  <c r="H1356" i="1" s="1"/>
  <c r="H141" i="1"/>
  <c r="H138" i="1"/>
  <c r="H137" i="1"/>
  <c r="H125" i="1"/>
  <c r="H123" i="1"/>
  <c r="H122" i="1"/>
  <c r="H119" i="1"/>
  <c r="H118" i="1"/>
  <c r="H115" i="1"/>
  <c r="H108" i="1"/>
  <c r="H104" i="1"/>
  <c r="H103" i="1"/>
  <c r="H83" i="1"/>
  <c r="H80" i="1"/>
  <c r="H79" i="1"/>
  <c r="H78" i="1"/>
  <c r="H77" i="1"/>
  <c r="H73" i="1"/>
  <c r="H70" i="1"/>
  <c r="H69" i="1"/>
  <c r="H68" i="1"/>
  <c r="H67" i="1"/>
  <c r="H66" i="1"/>
  <c r="H65" i="1"/>
  <c r="H1355" i="1" l="1"/>
  <c r="H1351" i="1"/>
  <c r="H1358" i="1"/>
  <c r="H1367" i="1"/>
  <c r="H1360" i="1"/>
  <c r="H1362" i="1"/>
  <c r="H1357" i="1"/>
  <c r="H553" i="1"/>
  <c r="H1371" i="1" l="1"/>
  <c r="H666" i="1"/>
  <c r="H649" i="1" l="1"/>
  <c r="H316" i="1"/>
  <c r="H570" i="1"/>
  <c r="H629" i="1" l="1"/>
  <c r="H620" i="1"/>
  <c r="H640" i="1" l="1"/>
  <c r="H611" i="1"/>
  <c r="H436" i="1"/>
  <c r="H379" i="1"/>
  <c r="H211" i="1"/>
  <c r="H147" i="1"/>
  <c r="H716" i="1" l="1"/>
  <c r="H1349" i="1" s="1"/>
  <c r="H1352" i="1" s="1"/>
</calcChain>
</file>

<file path=xl/sharedStrings.xml><?xml version="1.0" encoding="utf-8"?>
<sst xmlns="http://schemas.openxmlformats.org/spreadsheetml/2006/main" count="8227" uniqueCount="1249">
  <si>
    <t>HOTEL MELIA CORAL</t>
  </si>
  <si>
    <t>opis</t>
  </si>
  <si>
    <t>količina</t>
  </si>
  <si>
    <t>Ukupno</t>
  </si>
  <si>
    <t>rešetke - odsis + tlak</t>
  </si>
  <si>
    <t>425 x 125</t>
  </si>
  <si>
    <t>kom</t>
  </si>
  <si>
    <t>325 x 125</t>
  </si>
  <si>
    <t>225 x 125</t>
  </si>
  <si>
    <t>anemostati</t>
  </si>
  <si>
    <t>linijski difuzori</t>
  </si>
  <si>
    <t>odsisne rozete</t>
  </si>
  <si>
    <t>Ø12 cm</t>
  </si>
  <si>
    <t>Ø20 cm</t>
  </si>
  <si>
    <t>klima komore</t>
  </si>
  <si>
    <t>SALA ZA KONFERENCIJE - CLIMACIAT N˙75</t>
  </si>
  <si>
    <t>ODSIS + TLAK</t>
  </si>
  <si>
    <t>klima ventilacioni kanali</t>
  </si>
  <si>
    <t>TLAK</t>
  </si>
  <si>
    <t>m2</t>
  </si>
  <si>
    <t>ODSIS</t>
  </si>
  <si>
    <t>izrada revizionih otvora</t>
  </si>
  <si>
    <t>VENTILOKONVEKTORI</t>
  </si>
  <si>
    <t>TLAČNE I ODSISNE REŠETKE TIP FC</t>
  </si>
  <si>
    <t>ZRAČNI VENTIL ZA ODZRAČIVANJE SANITARIJA</t>
  </si>
  <si>
    <t>ZOV100</t>
  </si>
  <si>
    <t>ZOV150</t>
  </si>
  <si>
    <t>VENTILACIONI KANALI</t>
  </si>
  <si>
    <t>HOTEL SIPAR</t>
  </si>
  <si>
    <t>tlačne rešetke</t>
  </si>
  <si>
    <t>odsisne rešetke</t>
  </si>
  <si>
    <t>FIKSNE ŽALUZINE ZA ODVOD I DOVOD ZRAKA</t>
  </si>
  <si>
    <t>AFŽV 985x750</t>
  </si>
  <si>
    <t>AFŽV 785x1050</t>
  </si>
  <si>
    <t>OAV1-L 3000x75</t>
  </si>
  <si>
    <t>OAB2-0/L 825x225</t>
  </si>
  <si>
    <t>FŽ  fi 300</t>
  </si>
  <si>
    <t>AFŽV 785x450</t>
  </si>
  <si>
    <t>AFŽV 1185x450</t>
  </si>
  <si>
    <t>AFŽV 385x450</t>
  </si>
  <si>
    <t>AFŽM+UR 297x297</t>
  </si>
  <si>
    <t>AFŽM 297x297</t>
  </si>
  <si>
    <t>FŽ  fi 200</t>
  </si>
  <si>
    <t>FŽ  fi 125</t>
  </si>
  <si>
    <t>REŠETKE ZA ODVOD I DOVOD ZRAKA</t>
  </si>
  <si>
    <t>OAB1-0/L  425x225</t>
  </si>
  <si>
    <t>OAB2-0/L  425x225</t>
  </si>
  <si>
    <t>OAB2-0/L  325x225</t>
  </si>
  <si>
    <t>OAB1-0/L  325x225</t>
  </si>
  <si>
    <t>OAB1-0/L  425x125</t>
  </si>
  <si>
    <t>OAB2-0/L 325X125</t>
  </si>
  <si>
    <t>OAB2-0/L 425X125</t>
  </si>
  <si>
    <t>OAB1-0/L  1025x225</t>
  </si>
  <si>
    <t>DQJA-SR Z 400</t>
  </si>
  <si>
    <t>OAB2-0/L 525x225</t>
  </si>
  <si>
    <t>OAB2-0/L 625x225</t>
  </si>
  <si>
    <t>OAB2-0/L 425x225</t>
  </si>
  <si>
    <t>OAK-L 1025x125</t>
  </si>
  <si>
    <t>OAK-L 825x125</t>
  </si>
  <si>
    <t>OAK-L 825x225</t>
  </si>
  <si>
    <t>OAH 2-L 525x125</t>
  </si>
  <si>
    <t>OAH 2-L 325x125</t>
  </si>
  <si>
    <t>OAB2-0/L  1025x125</t>
  </si>
  <si>
    <t>OAB1-0/L 425x125</t>
  </si>
  <si>
    <t xml:space="preserve"> DQJA400Z</t>
  </si>
  <si>
    <t>DQJA400Z</t>
  </si>
  <si>
    <t>PODSTROPNE KLIMA KOMORE</t>
  </si>
  <si>
    <t>UTA kompakt 295/03</t>
  </si>
  <si>
    <t>UTA standard 370/44</t>
  </si>
  <si>
    <t>UTA370/44</t>
  </si>
  <si>
    <t>UTA370/22</t>
  </si>
  <si>
    <t>LINIJSKI DIFUZORI</t>
  </si>
  <si>
    <t>DSC 402 A 300m3/h</t>
  </si>
  <si>
    <t>DSC403Z 350m3/h</t>
  </si>
  <si>
    <t>DSC403Z</t>
  </si>
  <si>
    <t>DSC403A</t>
  </si>
  <si>
    <t xml:space="preserve">DSC402Z </t>
  </si>
  <si>
    <t>DSC402A</t>
  </si>
  <si>
    <t>DSC402Z</t>
  </si>
  <si>
    <t>TLAČNI KANALI</t>
  </si>
  <si>
    <t>ODSISNI KANALI</t>
  </si>
  <si>
    <t>KLIMA KOMORE</t>
  </si>
  <si>
    <t>KLIMA-KOMORA CIAT  POD STROPOM KUHINJE  CIAT CLUB 22 H6  Nel= 550 W (220 V)</t>
  </si>
  <si>
    <t>KOMORA ZA DOVOD ZRAKA   U NAPU - CIAT GI50  Nel= 2,4/0,75 kW (400 V)</t>
  </si>
  <si>
    <t>KLIMA-KOMORA CIAT  POD STROPOM KUHINJE   CIAT CLUB 40 H6  Nel= 2x550 W (220 V)</t>
  </si>
  <si>
    <t>KLIMA-KOMORA CIAT  POD STROPOM KUHINJE  CIAT CLUB 22 H6   Nel= 550 W (220 V)</t>
  </si>
  <si>
    <t>KLIMA KOMORA suteren AHU CLIMACIAT GI75,V=8000m3/h</t>
  </si>
  <si>
    <t>KK bazen, proklima, TIP: ku5-db 25p, V=7000m3/h</t>
  </si>
  <si>
    <t>KLIMA-KOMORA RESTORAN, V=17000m3/h</t>
  </si>
  <si>
    <t>AHU CLIMACIAT GI250</t>
  </si>
  <si>
    <t>KK HALL, V=8500m3/h</t>
  </si>
  <si>
    <t>Tip: AHU CLIMACIAT GI150</t>
  </si>
  <si>
    <t>DEPADANSA RESIDENCE</t>
  </si>
  <si>
    <t>kom.</t>
  </si>
  <si>
    <t xml:space="preserve">UTA – CIAT </t>
  </si>
  <si>
    <t>Difuzori – rešetke</t>
  </si>
  <si>
    <t>ŽALUZIJE</t>
  </si>
  <si>
    <t>ODSISNE REŠETKE</t>
  </si>
  <si>
    <t>PROTUPOŽARNE ZAKLOPKE</t>
  </si>
  <si>
    <t>PPZ-K90-M220S 600x300</t>
  </si>
  <si>
    <t>PPZ-K90-M220S 800x500</t>
  </si>
  <si>
    <t>PPZ-K90-M220S 600x600</t>
  </si>
  <si>
    <t>PPZ-K90-M220S 200x200</t>
  </si>
  <si>
    <t>PPZ-K90-M220S 250x250</t>
  </si>
  <si>
    <t>PPZ-K90-M220S 1200x400</t>
  </si>
  <si>
    <t>m</t>
  </si>
  <si>
    <t>ANEMOSTATI</t>
  </si>
  <si>
    <t>KLIMA VENTILACIONI KANALI</t>
  </si>
  <si>
    <t>V= 12500 m3/h</t>
  </si>
  <si>
    <t>V= 4000 m3/h</t>
  </si>
  <si>
    <t>V= 3000 m3/h</t>
  </si>
  <si>
    <t>V= 2000 m3/h</t>
  </si>
  <si>
    <t>V= 1500 m3/h</t>
  </si>
  <si>
    <t>IZRADA REVIZIJSKIH OTVORA</t>
  </si>
  <si>
    <t>SPLIT SUSTAV</t>
  </si>
  <si>
    <t>PPZ-K90-M220S 800x400</t>
  </si>
  <si>
    <t>PPZ-K90-M220S 800x600</t>
  </si>
  <si>
    <t>KK-1 KLIMA KOMORA KONFERENCIJSKA SALA</t>
  </si>
  <si>
    <t>KK-2 KLIMA KOMORA CYBER ACTIVITIES</t>
  </si>
  <si>
    <t>KK-3 KLIMA KOMORA  RESTORAN</t>
  </si>
  <si>
    <t>KK-4 KLIMA KOMORA KUHINJA</t>
  </si>
  <si>
    <t>KK-5 KLIMA KOMORA BAZEN</t>
  </si>
  <si>
    <t>KK-6 KLIMA KOMORA ULAZ HOL</t>
  </si>
  <si>
    <t>KK-7 KLIMA KOMORA RESTORAN</t>
  </si>
  <si>
    <t>UTA A 370/22</t>
  </si>
  <si>
    <t>UTA A 370/44</t>
  </si>
  <si>
    <t>FAN COIL STROPNI , PARAPETNI</t>
  </si>
  <si>
    <t>KK-1 KLIMA KOMORA HOL RECEPCIJA</t>
  </si>
  <si>
    <t>KK-2 KLIMA KOMORA BAR</t>
  </si>
  <si>
    <t>REKUPERATOR KLIMA KOMORA</t>
  </si>
  <si>
    <t>ODSISNI VENTILATOR</t>
  </si>
  <si>
    <t>TLAČNI VENTILATOR</t>
  </si>
  <si>
    <t>- demontaža, kemijsko čišćenje, dezinfekcija i montaža</t>
  </si>
  <si>
    <t>DIFUZORI</t>
  </si>
  <si>
    <t>MOBIL HOME</t>
  </si>
  <si>
    <t>VENTILKONVEKTORI (+ rešetke na ispuhu ventilkonvektora)</t>
  </si>
  <si>
    <t>ULAZ PRIZEMLJE</t>
  </si>
  <si>
    <t>rešetke za usis svježeg zraka i izbacivanje otpadnog</t>
  </si>
  <si>
    <t>HOTEL SOL UMAG</t>
  </si>
  <si>
    <t>HOTEL SOL GARDEN ISTRA</t>
  </si>
  <si>
    <t>HOTEL SOL AURORA</t>
  </si>
  <si>
    <t>klima split sustavi</t>
  </si>
  <si>
    <t>RECEPCIJA MOBILE HOME</t>
  </si>
  <si>
    <t>KUHINJA I ŠEF SALE</t>
  </si>
  <si>
    <t>HLAĐENJE KOMORA</t>
  </si>
  <si>
    <t>ANIMACIJA</t>
  </si>
  <si>
    <t>RECEPCIJA</t>
  </si>
  <si>
    <t>SISTEM SUSTAV</t>
  </si>
  <si>
    <t>PROČIŠĆIVAČ</t>
  </si>
  <si>
    <t>BRTONIGLA</t>
  </si>
  <si>
    <t>KONGRESNA DVORANA / SALA ZA KONFERENCIJE / BAZEN</t>
  </si>
  <si>
    <t>pro-klima 17,5 m3</t>
  </si>
  <si>
    <t>CHILL OUT</t>
  </si>
  <si>
    <t>Split sustav</t>
  </si>
  <si>
    <t>Animacija</t>
  </si>
  <si>
    <t xml:space="preserve">apartmani Amfore </t>
  </si>
  <si>
    <t xml:space="preserve">apartmani Stella </t>
  </si>
  <si>
    <t xml:space="preserve">apartmani Sirena </t>
  </si>
  <si>
    <t xml:space="preserve">Villa 444 </t>
  </si>
  <si>
    <t xml:space="preserve">Restoran Stella Maris  </t>
  </si>
  <si>
    <t xml:space="preserve">Restoran i pizzeria Laguna </t>
  </si>
  <si>
    <t xml:space="preserve">Restoran O'Grille </t>
  </si>
  <si>
    <t xml:space="preserve">Recepcija Istarske vile </t>
  </si>
  <si>
    <t xml:space="preserve">Recepcija kamp </t>
  </si>
  <si>
    <t xml:space="preserve">Recepcija Stella Maris + uredi </t>
  </si>
  <si>
    <t>Laguna PP</t>
  </si>
  <si>
    <t xml:space="preserve">ITS Tenis centar </t>
  </si>
  <si>
    <t>Kompresori / funcoil</t>
  </si>
  <si>
    <t>restoran Stella Maris (kompresori)</t>
  </si>
  <si>
    <t xml:space="preserve">Sanitarni čvor 1 </t>
  </si>
  <si>
    <t>RECEPCIJA I KUHINJA</t>
  </si>
  <si>
    <t xml:space="preserve">APARTMANI </t>
  </si>
  <si>
    <t>PTR-1 825 x 125</t>
  </si>
  <si>
    <t>OAH-1 825 x 125</t>
  </si>
  <si>
    <t>OAH-1 825 x 225</t>
  </si>
  <si>
    <t xml:space="preserve">ORP 900 x 600 </t>
  </si>
  <si>
    <t>ventilacioni kanali za distribuciju svježeg i otpadnog zraka</t>
  </si>
  <si>
    <t>TLAK I ODSIS</t>
  </si>
  <si>
    <t>kg</t>
  </si>
  <si>
    <t>KK1 KLIMA KOMORA - strana posluživanja lijeva</t>
  </si>
  <si>
    <t>KK2 KLIMA KOMORA - strana posluživanja desna</t>
  </si>
  <si>
    <t>KK3 KLIMA KOMORA - strana posluživanja desna</t>
  </si>
  <si>
    <t>KK4 KLIMA KOMORA - strana posluživanja lijeva</t>
  </si>
  <si>
    <t>PPZEN - 900*630 - M230 -  S</t>
  </si>
  <si>
    <t>PPZEN - 630*560 - M230 -  S</t>
  </si>
  <si>
    <t>PPZ CEN fi 160-M230 S</t>
  </si>
  <si>
    <t>PPZ CEN fi 100-M230 S</t>
  </si>
  <si>
    <t>PPZEN - 500*355 - M230 -  S</t>
  </si>
  <si>
    <t>PPZEN - 400*355 - M230 -  S</t>
  </si>
  <si>
    <t>PPZEN - 400*315 - M230 -  S</t>
  </si>
  <si>
    <t>PPZEN - 355*315 - M230 -  S</t>
  </si>
  <si>
    <t>PPZEN - 315*315 - M230 -  S</t>
  </si>
  <si>
    <t>PPZ CEN fi 125-M230 S</t>
  </si>
  <si>
    <t>PPZEN - 1250*630 - M230 -  S</t>
  </si>
  <si>
    <t>ZRAČNI VENTIL</t>
  </si>
  <si>
    <t>ZOV 160</t>
  </si>
  <si>
    <t>ZOT 160</t>
  </si>
  <si>
    <t>ZOV 125</t>
  </si>
  <si>
    <t>Rekuperatori</t>
  </si>
  <si>
    <t>ATP centar - stadion</t>
  </si>
  <si>
    <t>ZRAČNI VENTIL ZA ODZRAČIVANJE SANITARIJA - STADION</t>
  </si>
  <si>
    <t>ZOV125</t>
  </si>
  <si>
    <t>STADION - OAH 1-L-UR 1225x225</t>
  </si>
  <si>
    <t>STADION - OAH 1-L-UR 425x125</t>
  </si>
  <si>
    <t>TLAČNE REŠETKE</t>
  </si>
  <si>
    <t>STADION - ANA - 3 - UR - 425 x 225</t>
  </si>
  <si>
    <t>STADION - ANA - 3 - UR - 625 x 225</t>
  </si>
  <si>
    <t>STADION - PTR - UR - 525 x 125</t>
  </si>
  <si>
    <t>NAPOMENA:</t>
  </si>
  <si>
    <t>Za navedene radove čišćenja ventilacija, ventilokonvektora i klima komora potrebno je  ishodovati  izvješće od ovlaštene ustanove o provedenoj dezinfekciji klima uređaja na objektu .</t>
  </si>
  <si>
    <t>fasadne rešetke</t>
  </si>
  <si>
    <t>AFŽV 2885*785</t>
  </si>
  <si>
    <t>AFŽV 1085*785</t>
  </si>
  <si>
    <t>prestrujne rešetke</t>
  </si>
  <si>
    <t>OAS-R 425*125</t>
  </si>
  <si>
    <t>OAS-R 325*125</t>
  </si>
  <si>
    <t>AFŽV 785*785</t>
  </si>
  <si>
    <t>AFŽV 1085*1085</t>
  </si>
  <si>
    <t>AFŽV 885*1085</t>
  </si>
  <si>
    <t>AFŽV 1685*1685</t>
  </si>
  <si>
    <t>BLR-O-R160</t>
  </si>
  <si>
    <t>r.br.</t>
  </si>
  <si>
    <t>1.</t>
  </si>
  <si>
    <t>2.</t>
  </si>
  <si>
    <t>3.</t>
  </si>
  <si>
    <t>4.</t>
  </si>
  <si>
    <t>5.</t>
  </si>
  <si>
    <t>6.</t>
  </si>
  <si>
    <t>7.</t>
  </si>
  <si>
    <t>8.</t>
  </si>
  <si>
    <t>9.</t>
  </si>
  <si>
    <t>10.</t>
  </si>
  <si>
    <t>11.</t>
  </si>
  <si>
    <t>12.</t>
  </si>
  <si>
    <t>13.</t>
  </si>
  <si>
    <t>14.</t>
  </si>
  <si>
    <t>15.</t>
  </si>
  <si>
    <t>16.</t>
  </si>
  <si>
    <t>17.</t>
  </si>
  <si>
    <t>18.</t>
  </si>
  <si>
    <t>AC Park Umag</t>
  </si>
  <si>
    <t>TN Polynesia</t>
  </si>
  <si>
    <t>Savudrija</t>
  </si>
  <si>
    <t>Kanegra</t>
  </si>
  <si>
    <t>x</t>
  </si>
  <si>
    <t>HMC</t>
  </si>
  <si>
    <t>HS</t>
  </si>
  <si>
    <t>HSU</t>
  </si>
  <si>
    <t>HSI</t>
  </si>
  <si>
    <t>HSA</t>
  </si>
  <si>
    <t>SM</t>
  </si>
  <si>
    <t>PU</t>
  </si>
  <si>
    <t>POLY</t>
  </si>
  <si>
    <t>SU</t>
  </si>
  <si>
    <t>KA</t>
  </si>
  <si>
    <t>z</t>
  </si>
  <si>
    <t>REKAPITULACIJA</t>
  </si>
  <si>
    <t>PC: Hotel Melia Coral</t>
  </si>
  <si>
    <t>PC: Hotel Sol Umag</t>
  </si>
  <si>
    <t>PC: Hotel Sipar</t>
  </si>
  <si>
    <t>PC: Hotel Sol Garden Istra</t>
  </si>
  <si>
    <t>PC: Hotel Sol Aurora</t>
  </si>
  <si>
    <t>PC: Park Umag</t>
  </si>
  <si>
    <t>PC: Polynesia</t>
  </si>
  <si>
    <t>PC: Savudrija</t>
  </si>
  <si>
    <t>PC: Kanegra</t>
  </si>
  <si>
    <r>
      <t>5,90 x 1,96 x 1,23 – 37,64 m</t>
    </r>
    <r>
      <rPr>
        <vertAlign val="superscript"/>
        <sz val="8"/>
        <rFont val="Arial"/>
        <family val="2"/>
        <charset val="238"/>
      </rPr>
      <t>2</t>
    </r>
  </si>
  <si>
    <r>
      <t>V = 7500 m</t>
    </r>
    <r>
      <rPr>
        <vertAlign val="superscript"/>
        <sz val="8"/>
        <rFont val="Arial"/>
        <family val="2"/>
        <charset val="238"/>
      </rPr>
      <t>3</t>
    </r>
    <r>
      <rPr>
        <sz val="8"/>
        <rFont val="Arial"/>
        <family val="2"/>
        <charset val="238"/>
      </rPr>
      <t>/h</t>
    </r>
  </si>
  <si>
    <t>ODSIS Ø150</t>
  </si>
  <si>
    <t>Ø250</t>
  </si>
  <si>
    <t>ODSIS Ø 150</t>
  </si>
  <si>
    <t>ODSIS Ø315</t>
  </si>
  <si>
    <t>JM</t>
  </si>
  <si>
    <t>JC</t>
  </si>
  <si>
    <t>KOL</t>
  </si>
  <si>
    <t>Ventilokonvektori  (+ rešetke na ispuhu ventilkonvektora)</t>
  </si>
  <si>
    <t>PC: TN Stella Maris</t>
  </si>
  <si>
    <t>TN Stella Maris</t>
  </si>
  <si>
    <t>ASM</t>
  </si>
  <si>
    <t>AC Stella Maris</t>
  </si>
  <si>
    <t>PC: AC Stella Maris</t>
  </si>
  <si>
    <t>Sport</t>
  </si>
  <si>
    <t>Tenis akademija</t>
  </si>
  <si>
    <t>TS</t>
  </si>
  <si>
    <t>klima split sustavi - kazenti klima uređaji</t>
  </si>
  <si>
    <t>PC: Sport</t>
  </si>
  <si>
    <t>SUITES</t>
  </si>
  <si>
    <t>klima split sustavi - kanalni klima uređaji</t>
  </si>
  <si>
    <t>- demontaža, kemijsko čišćenje, dezinfekcija i montaža, komplet sa rešetkama</t>
  </si>
  <si>
    <t>Praonica Katoro</t>
  </si>
  <si>
    <t>PK</t>
  </si>
  <si>
    <t>Uredi</t>
  </si>
  <si>
    <t>Klima komora</t>
  </si>
  <si>
    <t>VENTILACIJSKI KANAL</t>
  </si>
  <si>
    <t>1500 x 600</t>
  </si>
  <si>
    <t>1000 x 500</t>
  </si>
  <si>
    <t>PC: Praonica Katoro</t>
  </si>
  <si>
    <t>PC: Upravna zgrada</t>
  </si>
  <si>
    <t>1600 x 360</t>
  </si>
  <si>
    <t>450 x 160</t>
  </si>
  <si>
    <t>800 x 130</t>
  </si>
  <si>
    <t>400 x 200</t>
  </si>
  <si>
    <t>560 x 155</t>
  </si>
  <si>
    <t>1000 x 350</t>
  </si>
  <si>
    <t>600 x 600</t>
  </si>
  <si>
    <t>800 x 800</t>
  </si>
  <si>
    <t>700 x 560</t>
  </si>
  <si>
    <t>560 x 110</t>
  </si>
  <si>
    <t>580 x 440</t>
  </si>
  <si>
    <t>660 x 360</t>
  </si>
  <si>
    <t>1000 x 125</t>
  </si>
  <si>
    <t>1000 x 200</t>
  </si>
  <si>
    <t>2000 x 200</t>
  </si>
  <si>
    <t>1000 x 120</t>
  </si>
  <si>
    <t>1500 x 200</t>
  </si>
  <si>
    <t>500 x 150</t>
  </si>
  <si>
    <t>2000 x 150</t>
  </si>
  <si>
    <t>1300 x 80</t>
  </si>
  <si>
    <t>2000 x 110</t>
  </si>
  <si>
    <t>160 x 120</t>
  </si>
  <si>
    <t>1600 x 80</t>
  </si>
  <si>
    <t>500 x 120</t>
  </si>
  <si>
    <t>2000 x 120</t>
  </si>
  <si>
    <t>1300 x 120</t>
  </si>
  <si>
    <t>1550 x 150</t>
  </si>
  <si>
    <t>1500 x 110</t>
  </si>
  <si>
    <t>750 x 150</t>
  </si>
  <si>
    <t>1500 x 150</t>
  </si>
  <si>
    <t>ZOV150 (sobe)</t>
  </si>
  <si>
    <t>650 x 350</t>
  </si>
  <si>
    <t>735 x 135</t>
  </si>
  <si>
    <t>1000 x 255</t>
  </si>
  <si>
    <t>1000 x 155</t>
  </si>
  <si>
    <t>660 x 155</t>
  </si>
  <si>
    <t>660 x 260</t>
  </si>
  <si>
    <t>VENTILOKONVEKTORI STROPNI</t>
  </si>
  <si>
    <t>TLAČNI DIFUZOR (noćni klub) 350 x 350</t>
  </si>
  <si>
    <t>Ville (kompresor, fancoil)</t>
  </si>
  <si>
    <t>19.</t>
  </si>
  <si>
    <t>825 x 125</t>
  </si>
  <si>
    <t>525 x 125</t>
  </si>
  <si>
    <t>RESTORAN MARE MONTI</t>
  </si>
  <si>
    <t>Tlačne rešetke</t>
  </si>
  <si>
    <t>Odsisne rešetke</t>
  </si>
  <si>
    <t>425 x 225</t>
  </si>
  <si>
    <t>Zračni ventil</t>
  </si>
  <si>
    <t>ZOV 150</t>
  </si>
  <si>
    <t>Aluminijske fiksne rešetke</t>
  </si>
  <si>
    <t>785 x 450</t>
  </si>
  <si>
    <t>585 x 450</t>
  </si>
  <si>
    <r>
      <rPr>
        <b/>
        <sz val="8"/>
        <rFont val="Arial"/>
        <family val="2"/>
        <charset val="238"/>
      </rPr>
      <t>CLIMACIAT, AHU AIRTECH 50</t>
    </r>
    <r>
      <rPr>
        <sz val="8"/>
        <rFont val="Arial"/>
        <family val="2"/>
        <charset val="238"/>
      </rPr>
      <t xml:space="preserve">
tlak, L=4600 m3/h, dP=230 Pa, 2.3 kW
odsis, L=3500 m3/h, dP=200 Pa, 1.0 kW</t>
    </r>
  </si>
  <si>
    <t>Klima ventilacijski kanali</t>
  </si>
  <si>
    <t>Ventilokonvektori</t>
  </si>
  <si>
    <t>UKUPNO</t>
  </si>
  <si>
    <t>NAPOMENA</t>
  </si>
  <si>
    <t xml:space="preserve">- REKAPITULACIJA - Mehaničko – kemijsko čišćenje s dezinfekcijom klima – ventilacijskih sustava i izdavanjem prateće dokumentacije za potrebe inspekcijskih nadzora u objektima PLAVA LAGUNA d.d. – destinacija Umag. </t>
  </si>
  <si>
    <r>
      <t xml:space="preserve">1.    </t>
    </r>
    <r>
      <rPr>
        <b/>
        <u/>
        <sz val="8"/>
        <rFont val="Arial"/>
        <family val="2"/>
        <charset val="238"/>
      </rPr>
      <t>TEHNOLOGIJE IZVOĐENJA RADOVA (ODNOSI SE NA SVE OBJEKTE)</t>
    </r>
  </si>
  <si>
    <t>1.1.  NAČIN RADA KOD ČIŠĆENJA KLIMA – VENTILACIJSKE KOMORE</t>
  </si>
  <si>
    <t>·         isključivanje klima komore iz pogona uz obavezno vađenje osigurača (obveza tehničkog osoblja naručitelja radova);</t>
  </si>
  <si>
    <t>·         otvaranje oplošja klima komore;</t>
  </si>
  <si>
    <t>·         skidanje pogonskog remenja sa remenica ventilatora;</t>
  </si>
  <si>
    <t>·         zaštita elektro motora sa pvc folijom;</t>
  </si>
  <si>
    <t>·         zaštita svih ostalih el. sklopova automatike pvc folijom;</t>
  </si>
  <si>
    <t>·         vađenje starih filter platna;</t>
  </si>
  <si>
    <t>·         pranje klima – ventilacijske komore miniwash uređajem toplom vodom i pod tlakom (obuhvaća unutrašnje i vanjsko) visokoaktivnim, neutralnim, biorazgradljivim sredstvom za pranje u kojeg je dodan dezinfektant (prvenstveno protiv legionele u zoni ovlaživanja zraka);</t>
  </si>
  <si>
    <t>·         posebnu pažnju posvećuje se pranju registara zbog njihove osjetljive konstrukcije;</t>
  </si>
  <si>
    <t>·         usisavanje i brisanje;</t>
  </si>
  <si>
    <t>·         kod klima komore koja ima zonu ovlaživanja potrebno je kemijskim postupkom otopiti vodeni kamenac sa svim površinama, a iza toga izvršiti alkalizaciju i pasivizaciju vodenog prostora (kako su klima komore uglavnom napravljene od Zn ili Al moraju se koristiti kisela sredstva koja ne oštećuju osnovni materijal);</t>
  </si>
  <si>
    <t>·         vraćanje na mjesto novih filter platna (nosači, držači, okviri u koje dolaze nova filter platna su ranije oprani). Nova filter platna osigurava izvoditelj radova;</t>
  </si>
  <si>
    <t>·         skidanje pvc zaštite sa el. motora i el. sklopova;</t>
  </si>
  <si>
    <t>·         postavljanje remena na remenice uz kontrolu ispravnosti istih, a o ev. neispravnosti izvijesti se predstavnika teh. osoblja kako bi se odmah izvršila zamjena neispravnog remena ili će to naručitelj sam obaviti u što kraćem roku (ukoliko trenutno nema rezerve);</t>
  </si>
  <si>
    <t>·         sastavljanje oplošja klima – ventilacijske komore;</t>
  </si>
  <si>
    <t>·         uspostava pogonskog stanja (obveza naručitelja);</t>
  </si>
  <si>
    <t>·         prostor oko klima – ventilacijske komore urediti i ostaviti čist i uredan;</t>
  </si>
  <si>
    <t>·         ukoliko se klima – ventilacijska komora radi u sklopu cijelog sustava (sa t/o kanalnim razvodima) onda u usisni dio uređajem DYNA – FOG ubrizgavamo sredstvo za dezinfekciju u obliku aerosola (komora prethodno puštena u pogon) koje se onda rasprši po cijelom sustavu.</t>
  </si>
  <si>
    <t>1.2.  NAČIN RADA KOD ČIŠĆENJA T/O KANALNOG RAZVODA ZRAKA</t>
  </si>
  <si>
    <t>·         skidanje anemostata i njihovo pranje u biorazgradljivom – neutralnom sredstvu pomoću miniwash uređaja toplom vodom i visokim tlakom te njihovo odlaganje na sušenje;</t>
  </si>
  <si>
    <t>·         ulaz kroz otvore anemostata u kanale i njihovo usisavanje (po potrebi i brisanje), a na kanalima gdje nema anemostata izrađuju se revizioni otvori bez iskrećeg alata (prije izrade istih upitati predstavnika teh. službe da li već postoje negdje);</t>
  </si>
  <si>
    <t>·         ukoliko kanali prolaze kroz uredske ili neke druge osjetljive prostore sve se površine ispod njih prekrivaju ili pvc folijom ili plahtama;</t>
  </si>
  <si>
    <t>·         vraćanje anemostata na mjesto ili zatvaranje revizionih otvora uz obaveznu upotrebu brtvila;</t>
  </si>
  <si>
    <t>·         kod malih presjeka kanala u koje nije moguće ulaziti oni se ili skidaju ili se na svaka 4 m izrađuju revizioni otvori kako bi se ih moglo urediti;</t>
  </si>
  <si>
    <t>·         u kanalnom razvodu ispred zidnih pregrada kroz koje kanali prolaze nalaze se protupožarne zaklopke koje se pažljivo usišu, obavezno obrišu, a o njihovom stanju izvijesti predstavnika teh. službe;</t>
  </si>
  <si>
    <t>·         po izvršenim radovima prostor ostaje čist i uredan.</t>
  </si>
  <si>
    <t>1.3.  KUHINJSKI SUSTAVI</t>
  </si>
  <si>
    <t>·         pokrivanje svih dijelova prostora koji bi mogli doći u kontakt s vodom tijekom pranja pvc folijom kao i svih šaltera i utičnica u blizini izvođenja radova;</t>
  </si>
  <si>
    <t>·         demontaža svih dijelova sustava po procjeni izvoditelja i izrade revizionih otvora kako bi se sam postupak pranja i dezinfekcije što kvalitetnije obavio;</t>
  </si>
  <si>
    <t>·         otpajanje ventilatora iz napona / izvaditi osigurače / i zaštita el. motora pvc folijom;</t>
  </si>
  <si>
    <t>·         pranje i dezinfekcija sustava u cijelosti, napa, kanal, ventilator – njegovo sušenje i montaža svih rastavljenih dijelova kao i zatvaranje revizionih otvora;</t>
  </si>
  <si>
    <t>·          prilikom montaže se stavljaju, u pravilu, nova brtvila i vijci ili blok zakovice;</t>
  </si>
  <si>
    <t>·         svi dijelovi presu se miniwash uređajem pod pritiskom od cca 140 bara i temp.120 – 150 °C;</t>
  </si>
  <si>
    <t>·         završni radovi su skidanje zaštite, pranje prostora, proba funkcionalnosti i odlazak.</t>
  </si>
  <si>
    <t>·         po završenom poslu izdajemo zapisnik o izvršenim radovima, koji je važeći za kontrolu protupožarnog inspektora;</t>
  </si>
  <si>
    <t>·         radovi se izvode sa visokoaktivnim deterdžentima koji ne oštećuju osnovni materijal i ne zagađuju okoliš, (biorazgradljivi, registrirani pri Hrvatskom zavodu za toksikologiju).</t>
  </si>
  <si>
    <t>1.4.  SPLIT – SISTEMI</t>
  </si>
  <si>
    <t>·         demontaža plastike (oplošja, maske) i filtera unutarnje jedinice;</t>
  </si>
  <si>
    <t>·         čišćenje i dezinfekcija isparivača za hlađenje;</t>
  </si>
  <si>
    <t>·         čišćenje ventilatora i kadice za skupljanje kondenzata;</t>
  </si>
  <si>
    <t>·         propuhivanje crijeva kondenzata;</t>
  </si>
  <si>
    <t>·         montaža;</t>
  </si>
  <si>
    <t>·         pranje i dezinfekcija vanjske jedinice;</t>
  </si>
  <si>
    <t>·       ugradnja tableta za dezinfekciju, proizvod kao Actabs;</t>
  </si>
  <si>
    <t>·         vizualna kontrola klima – jedinice u cijelosti i provjera rada.</t>
  </si>
  <si>
    <t>Ø224</t>
  </si>
  <si>
    <t>Ø200</t>
  </si>
  <si>
    <t>Ø180</t>
  </si>
  <si>
    <t>Ø160</t>
  </si>
  <si>
    <t>Ø100</t>
  </si>
  <si>
    <t>ODSIS Ø280</t>
  </si>
  <si>
    <t>ODSIS Ø250</t>
  </si>
  <si>
    <t>ODSIS Ø200</t>
  </si>
  <si>
    <t>ODSIS Ø180</t>
  </si>
  <si>
    <t>ODSIS Ø160</t>
  </si>
  <si>
    <t>ODSIS Ø125</t>
  </si>
  <si>
    <t>TEHNOLOGIJE IZVOĐENJA RADOVA (ODNOSI SE NA SVE OBJEKTE)</t>
  </si>
  <si>
    <t>- Pokrivanje svih dijelova prostora koji bi mogli doći u kontakt s vodom tijekom pranja pvc folijom kao i svih šaltera i utičnica u blizini izvođenja radova;</t>
  </si>
  <si>
    <t>- Demontaža svih dijelova sustava i izrade revizionih otvora, zatvaranje, silikoniranje, zamjena brtvi na spojevima sve kako bi se sam postupak pranja i dezinfekcije što kvalitetnije obavio;</t>
  </si>
  <si>
    <t>- Otpajanje ventilatora iz napona / izvaditi osigurače / i zaštita el. motora pvc folijom;</t>
  </si>
  <si>
    <t>- Pranje i dezinfekcija sustava u cijelosti, napa, filtera (mastolovca), kanal, ventilator – njegovo sušenje i montaža svih rastavljenih dijelova kao i zatvaranje revizionih otvora;</t>
  </si>
  <si>
    <t>- Prilikom montaže stavljanje novih brtvila i vijaka ili blok zakovice;</t>
  </si>
  <si>
    <t>- Pranje svih dijelova miniwash uređajem pod pritiskom od cca 140 bara i temp.120 – 150 °C;</t>
  </si>
  <si>
    <t>- Završni radovi (skidanje zaštite, pranje prostora, proba funkcionalnosti i odlazak)</t>
  </si>
  <si>
    <t>- Po završetku posla izdavanje zapisnika o izvršenim radovima, koji je važeći za kontrolu protupožarnog inspektora;</t>
  </si>
  <si>
    <t>- Radovi se izvode sa visokoaktivnim deterdžentima koji ne oštećuju osnovni materijal i ne zagađuju okoliš, (biorazgradljivi, registrirani pri Hrvatskom zavodu za toksikologiju).</t>
  </si>
  <si>
    <t>Kol</t>
  </si>
  <si>
    <t>Napomena</t>
  </si>
  <si>
    <t>A)</t>
  </si>
  <si>
    <t>KUHINJA</t>
  </si>
  <si>
    <t>NAPE (demontaža, kemijsko čišćenje, dezinfekcija i montaža):</t>
  </si>
  <si>
    <t>-NAPA 1 (5,00 x 2,50 m):</t>
  </si>
  <si>
    <t>-NAPA 2 (2,80 x 1,50 m):</t>
  </si>
  <si>
    <t>-NAPA 3 (1,40 x 0,70 m):</t>
  </si>
  <si>
    <t>-NAPA 4 (4,40 x 1,10 m):</t>
  </si>
  <si>
    <t>ODSISNI KANALI NAPA (demontaža, kemijsko čišćenje, dezinfekcija i montaža):</t>
  </si>
  <si>
    <t>-KANAL 1 (18,00 x 0,25 x 0,45 m):</t>
  </si>
  <si>
    <t>-KANAL 2 (9,00 x 0,60 x 0,40 m):</t>
  </si>
  <si>
    <t>ODSISNE REŠETKE (demontaža, kemijsko čišćenje, dezinfekcija i montaža):</t>
  </si>
  <si>
    <t>ODSISNI VENTILATOR (demontaža, kemijsko čišćenje, dezinfekcija i montaža):</t>
  </si>
  <si>
    <t>A) - UKUPNO, kn</t>
  </si>
  <si>
    <t>B)</t>
  </si>
  <si>
    <t>SHOW KUHINJA</t>
  </si>
  <si>
    <t>-NAPA 1 (1,80 x 1,10 m):</t>
  </si>
  <si>
    <t>-NAPA 2 (1,50 x 1,10 m):</t>
  </si>
  <si>
    <t>-NAPA 3 (1,50 x 1,00 m):</t>
  </si>
  <si>
    <t>-NAPA 4 (1,50 x 1,00 m):</t>
  </si>
  <si>
    <t>-NAPA 5 (1,50 x 1,00 m):</t>
  </si>
  <si>
    <t>-KANAL 1 (25,00 x 0,40 x 0,30 m):</t>
  </si>
  <si>
    <t>-KANAL 2 (25,00 x 0,40 x 0,30 m):</t>
  </si>
  <si>
    <t>B) - UKUPNO, kn</t>
  </si>
  <si>
    <t>C)</t>
  </si>
  <si>
    <t>BEACH BAR</t>
  </si>
  <si>
    <t>NAPA, ODSISNI KANAL I VENTILATOR (demontaža, kemijsko čišćenje, dezinfekcija i montaža):</t>
  </si>
  <si>
    <t>-NAPA 1 (1,20 x 0,80 m):</t>
  </si>
  <si>
    <t>C) - UKUPNO, kn</t>
  </si>
  <si>
    <t>D)</t>
  </si>
  <si>
    <t>RESTORAN MEDITERAN</t>
  </si>
  <si>
    <t>-NAPA 1 (4,00 x 0,90 m):</t>
  </si>
  <si>
    <t>-NAPA 2 (1,30 x 1,10 m):</t>
  </si>
  <si>
    <t>-KANAL 1 (3,60 x 0,40 x 0,30 m):</t>
  </si>
  <si>
    <t>D) - UKUPNO, kn</t>
  </si>
  <si>
    <t>HOTEL MELIA CORAL
- SVEUKUPNO (A+B+C+D), kn</t>
  </si>
  <si>
    <t>GHA</t>
  </si>
  <si>
    <t>GUEST HOUSE ADRIATIC</t>
  </si>
  <si>
    <t>-NAPA 1 (2,00 x 1,40m):</t>
  </si>
  <si>
    <t>-NAPA 2 (1,20 x 1,00m):</t>
  </si>
  <si>
    <t>-NAPA 3 (5,00 x 1,94m):</t>
  </si>
  <si>
    <t>-NAPA 4 (5,00 x 1,10m):</t>
  </si>
  <si>
    <t>-KANAL 1 ( 8,00 x 0,50 x 0,35 m):</t>
  </si>
  <si>
    <t>-KANAL 2 (10,00 x 0,50 x 0,50 m):</t>
  </si>
  <si>
    <t>-CENTRALNI KANAL ( 7,00 x 0,90 x 0,70 m):</t>
  </si>
  <si>
    <t>ODSISNI VENTILATOR - KOMORSKI (demontaža, kemijsko čišćenje, dezinfekcija i montaža):</t>
  </si>
  <si>
    <t>GUEST HOUSE ADRIATIC
- SVEUKUPNO (A), kn</t>
  </si>
  <si>
    <t>-NAPA 1 (3,70 x 2,20 m):</t>
  </si>
  <si>
    <t>-NAPA 2 (4,40 x 1,10 m):</t>
  </si>
  <si>
    <t>-NAPA 3 (1,20 x 0,85 m):</t>
  </si>
  <si>
    <t>-NAPA 4 (1,20 x 1,10 m):</t>
  </si>
  <si>
    <t>-NAPA 5 (3,00 x 1,10 m):</t>
  </si>
  <si>
    <t>-KANAL 1 ( 0,55 x 0,90 x 20,00 m):</t>
  </si>
  <si>
    <t>-KANAL 2 (0,55 x 0,90 x 20,00 m):</t>
  </si>
  <si>
    <t>-KANAL 3 ( 0,40 x 0,40 x 20,00 m):</t>
  </si>
  <si>
    <t>-KANAL 4 ( 0,40 x 04,0 x 20,00 m):</t>
  </si>
  <si>
    <t>-KANAL 5 ( 0,40 x 04,0 x 20,00 m):</t>
  </si>
  <si>
    <t>ODSISNI VENTILATOR - KROVNI (demontaža, kemijsko čišćenje, dezinfekcija i montaža):</t>
  </si>
  <si>
    <t>BUFFET MAREA</t>
  </si>
  <si>
    <t>-NAPA 1 (4,40 x 1,10 m):</t>
  </si>
  <si>
    <t>-KANAL 1 (0,25 x 0,25 x 3,00 m):</t>
  </si>
  <si>
    <t>HOTEL SIPAR
- SVEUKUPNO (A+B), kn</t>
  </si>
  <si>
    <t>-NAPA 1 (4,80 x 2,00 m):</t>
  </si>
  <si>
    <t>-NAPA 2 (2,80 x 1,20 m):</t>
  </si>
  <si>
    <t>-NAPA 3 (1,80 x 1,10 m):</t>
  </si>
  <si>
    <t>-KANAL 1 ( 5,50 x 0,40 x 0,40 m):</t>
  </si>
  <si>
    <t>-KANAL 2 (4,70 x 0,30 x 0,40 m):</t>
  </si>
  <si>
    <t>-KANAL 3 (4,70 x 0,30 x 0,40 m):</t>
  </si>
  <si>
    <t>-KANAL 4 (15,00 x 0,55 x 0,35 m):</t>
  </si>
  <si>
    <t>-NAPA 1 (0,90 x 0,80 m):</t>
  </si>
  <si>
    <t>-NAPA 2 (1,80 x 1,20 m):</t>
  </si>
  <si>
    <t>-NAPA 3 (1,80 x 0,90 m):</t>
  </si>
  <si>
    <t>-NAPA 4 (1,60 x 1,10 m):</t>
  </si>
  <si>
    <t>-KANAL 1 ( 30,00 x 0,30 x 0,30 m):</t>
  </si>
  <si>
    <t>-KANAL 1 ( 15,00 x 0,25 x 0,50 m):</t>
  </si>
  <si>
    <t>BUFFET GAJETA</t>
  </si>
  <si>
    <t>-NAPA 1 (1,80 x 1,40 m):</t>
  </si>
  <si>
    <t>-KANAL 1 ( 3,50 x  0,35 x 0,35 m ):</t>
  </si>
  <si>
    <t>SLASTIČARNICA</t>
  </si>
  <si>
    <t>-NAPA 1 (1,0 x 0,9 m):</t>
  </si>
  <si>
    <t>-NAPA 1 (1,0 x 1,0 m):</t>
  </si>
  <si>
    <t>-KANAL 1 ( 5 x  fi40 m ):</t>
  </si>
  <si>
    <t>HOTEL UMAG
- SVEUKUPNO (A+B+C+D), kn</t>
  </si>
  <si>
    <t>-NAPA 1 (3,50 x 1,20 m):</t>
  </si>
  <si>
    <t>-NAPA 2 (4,50 x 3,00 m):</t>
  </si>
  <si>
    <t>-NAPA 3 (4,00 x 1,20 m):</t>
  </si>
  <si>
    <t>-NAPA 4 (2,00 x 1,2 m):</t>
  </si>
  <si>
    <t>-NAPA 5 (2,00 x 1,2 m):</t>
  </si>
  <si>
    <t>-NAPA 6 (3,00 x 1,10 m):</t>
  </si>
  <si>
    <t>-NAPA 7 (1,00 x 1,00 m):</t>
  </si>
  <si>
    <t>-NAPA 8 (1,00 x 1,00 m):</t>
  </si>
  <si>
    <t>-NAPA 9 (1,00 x 1,00 m):</t>
  </si>
  <si>
    <t>-NAPA 10 (1,50 x 1,00 m):</t>
  </si>
  <si>
    <t>-NAPA 11 (1,50 x 2,00 m):</t>
  </si>
  <si>
    <t>-NAPA 12 (1,50 x 2,00 m):</t>
  </si>
  <si>
    <t>-KANAL 1 (11,00 x 0,60 x 0,40 m):</t>
  </si>
  <si>
    <t>-KANAL 2 (11,00 x 0,60 x 0,40 m):</t>
  </si>
  <si>
    <t>-KANAL 3 (11,00 x 0,80 x 0,40 m):</t>
  </si>
  <si>
    <t>-KANAL 4 (11,00 x 0,80 x 0,40 m):</t>
  </si>
  <si>
    <t>-KANAL 5 (11,00 x 0,80 x 0,40 m):</t>
  </si>
  <si>
    <t>-KANAL 6 (11,00 x 0,60 x 0,40 m):</t>
  </si>
  <si>
    <t>-KANAL 7 (11,00 x 0,60 x 0,40 m):</t>
  </si>
  <si>
    <t>-KANAL 8 (11,00 x 0,80 x 0,40 m):</t>
  </si>
  <si>
    <t>-KANAL 9 (11,00 x 0,80 x 0,40 m):</t>
  </si>
  <si>
    <t>-KANAL 10 (11,00 x 0,80 x 0,40 m):</t>
  </si>
  <si>
    <t>-KANAL 11 (11,00 x 0,80 x 0,40 m):</t>
  </si>
  <si>
    <t>-KANAL 12 (11,00 x 0,80 x 0,40 m):</t>
  </si>
  <si>
    <t>TLAČNI KANALI NAPA (demontaža, kemijsko čišćenje, dezinfekcija i montaža):</t>
  </si>
  <si>
    <t>ODSISNE KOMORE (demontaža, čišćenje, dezinfekcija i montaža):</t>
  </si>
  <si>
    <t>TLAČNE KOMORE (demontaža, čišćenje, dezinfekcija i montaža):</t>
  </si>
  <si>
    <t>FILTER CHEVRONET KLASE G4</t>
  </si>
  <si>
    <t>dim. 592 x 592 x 98 mm</t>
  </si>
  <si>
    <t>dim. 287 x 592 x 98 mm</t>
  </si>
  <si>
    <t>dim. 287 x 287 x 98 mm</t>
  </si>
  <si>
    <t>FILTER VREĆASTI KLASE G4</t>
  </si>
  <si>
    <t>dim. 592 x 592 x 400 mm</t>
  </si>
  <si>
    <t>dim. 287 x 592 x 400 mm</t>
  </si>
  <si>
    <t>dim. 287 x 287 x 400 mm</t>
  </si>
  <si>
    <t>ISTARSKO SELO</t>
  </si>
  <si>
    <t>-NAPA 1 (3,00 x 1,10 m):</t>
  </si>
  <si>
    <t>-KANAL 1 (5,50 x 0,40 x 0,30 m):</t>
  </si>
  <si>
    <t>HOTEL SOL GARDEN ISTRA
- SVEUKUPNO (A+B), kn</t>
  </si>
  <si>
    <t>-NAPA 2 (1,40 x 0,70 m):</t>
  </si>
  <si>
    <t>-NAPA 3 (4,74 x 1,30 m):</t>
  </si>
  <si>
    <t>-KANAL 1 (9,50 x 1,00 x 0,80 m):</t>
  </si>
  <si>
    <t>-KANAL 2 (9,50 x 1,00 x 0,80 m):</t>
  </si>
  <si>
    <t>-KANAL 3 (9,50 x 1,00 x 0,80 m):</t>
  </si>
  <si>
    <t>-KANAL 4 (8,20 x 0,40 x 0,40 m):</t>
  </si>
  <si>
    <t>INTEGRALI</t>
  </si>
  <si>
    <t>-NAPA 1 (2,80 x 1,00 m):</t>
  </si>
  <si>
    <t>-NAPA 2 (1,70 x 1,00 m):</t>
  </si>
  <si>
    <t>-NAPA 3 (1,20 x 1,00 m):</t>
  </si>
  <si>
    <t>-KANAL 1 (7,50 x 0,35 x 0,35 m):</t>
  </si>
  <si>
    <t>-KANAL 2 (7,00 x 0,35 x 0,30 m):</t>
  </si>
  <si>
    <t>-KANAL 3 (8,20 x 0,35 x 0,30 m):</t>
  </si>
  <si>
    <t>SNACK BAR BELLA VISTA</t>
  </si>
  <si>
    <t>-KANAL 1 (3,20 x 0,40 x 0,40 m):</t>
  </si>
  <si>
    <t>BUFFET AURORA</t>
  </si>
  <si>
    <t>-NAPA 1 (4,00 x 1,00 m):</t>
  </si>
  <si>
    <t>-NAPA 2 (1,00 x 1,00 m):</t>
  </si>
  <si>
    <t>-KANAL 1 (3,50 x 0,40 x 0,40 m):</t>
  </si>
  <si>
    <t>HOTEL SOL AURORA
- SVEUKUPNO (A+B+C+D), kn</t>
  </si>
  <si>
    <t>TN POLYNESIA</t>
  </si>
  <si>
    <t>-NAPA 1 (3,80 x 1,20 m):</t>
  </si>
  <si>
    <t>-NAPA 2 (3,80 x 2,10 m):</t>
  </si>
  <si>
    <t>-NAPA 3 (7,00 x 2,10 m):</t>
  </si>
  <si>
    <t>-KANAL 1 (15,00 x 0,40 x 0,40 m):</t>
  </si>
  <si>
    <t>-KANAL 2 (15,00 x 0,40 x 0,40 m):</t>
  </si>
  <si>
    <t>-KANAL 3 (15,00 x 0,40 x 0,40 m):</t>
  </si>
  <si>
    <t>BUFFET POLYNESIA</t>
  </si>
  <si>
    <t>-NAPA 1 (6,00 x 0,80 m):</t>
  </si>
  <si>
    <t>-KANAL 1 (3,0 x 0,30 x 0,30 m):</t>
  </si>
  <si>
    <t>FAST FOOD</t>
  </si>
  <si>
    <t>NAPA I ODSISNI KANAL (demontaža, kemijsko čišćenje, dezinfekcija i montaža):</t>
  </si>
  <si>
    <t>-NAPA 1 (2,0 x 0,9 m):</t>
  </si>
  <si>
    <t>BAZEN</t>
  </si>
  <si>
    <t>-NAPA 1 (3,0 x 1,0 m):</t>
  </si>
  <si>
    <t>-NAPA 1 (4,0 x 1,2 m):</t>
  </si>
  <si>
    <t>-KANAL 2 (3,50 x 0,40 x 0,40 m):</t>
  </si>
  <si>
    <t>TN POLYNESIA
- SVEUKUPNO (A+B+C+D), kn</t>
  </si>
  <si>
    <t>TN STELLA MARIS</t>
  </si>
  <si>
    <t>KUHINJA - KONOBA STELLA MARIS</t>
  </si>
  <si>
    <t>-NAPA 1 (3,20 x 1,96 m):</t>
  </si>
  <si>
    <t>-NAPA 2 (3,20 x 2,20 m):</t>
  </si>
  <si>
    <t>-NAPA 3 (2,6 x 1,10 m):</t>
  </si>
  <si>
    <t>-NAPA 5 (1,00 x 1,20 m):</t>
  </si>
  <si>
    <t>-NAPA 6 (1,20 x 1,50 m):</t>
  </si>
  <si>
    <t>-NAPA 7 (1,00 x 2,00 m):</t>
  </si>
  <si>
    <t>-KANAL 1 (15,50 x 0,80 x 0,80 m):</t>
  </si>
  <si>
    <t>-KANAL 2 (15,50 x 0,80 x 0,80) m:</t>
  </si>
  <si>
    <t>-KANAL 3 (15,50 x 0,80 x 0,80) m:</t>
  </si>
  <si>
    <t>-KANAL 4 (15,50 x 0,80 x 0,80) m:</t>
  </si>
  <si>
    <t>-KANAL 5 (15,50 x 0,80 x 0,80) m:</t>
  </si>
  <si>
    <t>dim. 700 x 350 x 48 mm</t>
  </si>
  <si>
    <t>PIZZERIA</t>
  </si>
  <si>
    <t>-NAPA 1 (1,47 x 1,25 m):</t>
  </si>
  <si>
    <t>-NAPA 2 (1,60 x 0,90 m):</t>
  </si>
  <si>
    <t>-NAPA 3 (2,45 x 0,90 m):</t>
  </si>
  <si>
    <t>-KANAL 1 (13,00 x 0,40 x 0,30 m):</t>
  </si>
  <si>
    <t>ODSISNI REŠETKE (demontaža, kemijsko čišćenje, dezinfekcija i montaža):</t>
  </si>
  <si>
    <t>RESTORAN LAGUNA</t>
  </si>
  <si>
    <t>-NAPA 1 (4,20 x 2,30 m):</t>
  </si>
  <si>
    <t>-NAPA 2 (3,50 x 1,50 m):</t>
  </si>
  <si>
    <t>-NAPA 3 (3,60 x 1,10 m):</t>
  </si>
  <si>
    <t>-KANAL 1 (24,00 x 0,60 x 0,50 m):</t>
  </si>
  <si>
    <t>BARUMBA</t>
  </si>
  <si>
    <t>-NAPA 1 (2,18 x 1,0 m):</t>
  </si>
  <si>
    <t>E)</t>
  </si>
  <si>
    <t>RESTORAN O'GRILL</t>
  </si>
  <si>
    <t>NAPE, ODSISNI KANALI I VENTILATORI (demontaža, kemijsko čišćenje, dezinfekcija i montaža):</t>
  </si>
  <si>
    <t>-NAPA 2 (2,40 x 2,0 m):</t>
  </si>
  <si>
    <t>-NAPA 3 (1,10 x 0,9 m):</t>
  </si>
  <si>
    <t>E) - UKUPNO, kn</t>
  </si>
  <si>
    <t>F)</t>
  </si>
  <si>
    <t>CAPITANO</t>
  </si>
  <si>
    <t>-NAPA 1 (3,9 x 1,1 m):</t>
  </si>
  <si>
    <t>F) - UKUPNO, kn</t>
  </si>
  <si>
    <t>G)</t>
  </si>
  <si>
    <t>-EKO NAPA (3,00 x 0,90 m):</t>
  </si>
  <si>
    <t>-NAPA 3 (1,40 x 0,80 m):</t>
  </si>
  <si>
    <t>-NAPA 4 (0,85 x 1,10 m):</t>
  </si>
  <si>
    <t>-KANAL 1 (15,00 x 0,56 x 0,315 m):</t>
  </si>
  <si>
    <t>-KANAL 2 (15,00 x 0,56 x 0,25 m):</t>
  </si>
  <si>
    <t>-KANAL 3 (15,00 x 0,25 x 0,20 m):</t>
  </si>
  <si>
    <t>-KANAL 4 (10,00 x 0,20 x 0,175 m):</t>
  </si>
  <si>
    <t>-KANAL 5 (10,00 x 0,315 x 0,20 m):</t>
  </si>
  <si>
    <t>TLAČNI VENTILATOR (demontaža, kemijsko čišćenje, dezinfekcija i montaža):</t>
  </si>
  <si>
    <t>G) - UKUPNO, kn</t>
  </si>
  <si>
    <t>STELLA MARIS
- SVEUKUPNO (A+B+C+D+E+F+G), kn</t>
  </si>
  <si>
    <t>ZO SAVUDRIJA</t>
  </si>
  <si>
    <t xml:space="preserve">KUHINJA </t>
  </si>
  <si>
    <t>-NAPA 2 (3,20 x 1,95 m):</t>
  </si>
  <si>
    <t>-NAPA 3 (2,50 x 1,00 m):</t>
  </si>
  <si>
    <t>-KANAL 1 (6,00 x 0,40 x 0,40 m):</t>
  </si>
  <si>
    <t>-KANAL 2 (6,00 x 0,40 x 0,40 m):</t>
  </si>
  <si>
    <t>-KANAL 3 (1,50 x 0,40 x 0,40 m):</t>
  </si>
  <si>
    <t>FAST FOOD PINETA</t>
  </si>
  <si>
    <t>-NAPA 1 (2,00 x 0,80 m):</t>
  </si>
  <si>
    <t>-KANAL 1 (3,00 x 0,30 x 0,30 m):</t>
  </si>
  <si>
    <t>ZO SAVUDRIJA
- SVEUKUPNO (A+B), kn</t>
  </si>
  <si>
    <t>APP I BGW KANEGRA</t>
  </si>
  <si>
    <t>-NAPA 1 (4,16 x 1,26 m):</t>
  </si>
  <si>
    <t>-NAPA 2 (4,16 x 1,26 m):</t>
  </si>
  <si>
    <t>PIZZERIA I COCO BAR</t>
  </si>
  <si>
    <t>-NAPA 1 (2,10 x 1,20 m):</t>
  </si>
  <si>
    <t>-NAPA 2 (1,20 x 1,00 m):</t>
  </si>
  <si>
    <t>-NAPA 3 (4,00 x 0,90 m):</t>
  </si>
  <si>
    <t>-KANAL 1 (6,00 x 0,40 x 0,40):</t>
  </si>
  <si>
    <t>-KANAL 2 (6,00 x 0,40 x 0,40):</t>
  </si>
  <si>
    <t>-KANAL 3 (6,00 x 0,40 x 0,40):</t>
  </si>
  <si>
    <t>REŠETKE - MASTOLOVCI (demontaža, kemijsko čišćenje, dezinfekcija i montaža):</t>
  </si>
  <si>
    <t>APP I BGW KANEGRA
- SVEUKUPNO (A+B), kn</t>
  </si>
  <si>
    <t>AC PARK UMAG</t>
  </si>
  <si>
    <t>-NAPA 1 (5,00 x 0,90 m):</t>
  </si>
  <si>
    <t>-KANAL 1 (3,5 x 0,60 x 0,40 m):</t>
  </si>
  <si>
    <t>-NAPA 1 (2,2 x 1,1 m):</t>
  </si>
  <si>
    <t>-KANAL 1 (3,0 x 0,3 x 0,3 ):</t>
  </si>
  <si>
    <t>CAPTIAN HOOK (bazen)</t>
  </si>
  <si>
    <t>-NAPA 2 (1,0 x 1,1 m):</t>
  </si>
  <si>
    <t>-KANAL 1 (5 x 0,3 x 0,3):</t>
  </si>
  <si>
    <t>AC PARK UMAG
- SVEUKUPNO (A+B+C), kn</t>
  </si>
  <si>
    <t>UZ</t>
  </si>
  <si>
    <t>UPRAVNA ZGRADA</t>
  </si>
  <si>
    <t>-NAPA 1 (2,70 x 1,10 m):</t>
  </si>
  <si>
    <t>-KANAL 1 (0,35 x 0,7 x 5,0 m):</t>
  </si>
  <si>
    <t>UPRAVNA ZGRADA
- SVEUKUPNO (A), kn</t>
  </si>
  <si>
    <t>- REKAPITULACIJA - Čišćenje napa i kuhinjske ventilacije</t>
  </si>
  <si>
    <t>- SVEUKUPNO</t>
  </si>
  <si>
    <t>PC: Guest House Adriatic</t>
  </si>
  <si>
    <t>Upravna zgrada</t>
  </si>
  <si>
    <t>UP</t>
  </si>
  <si>
    <t>Personalni smještaj</t>
  </si>
  <si>
    <t>Depandansa Plitvice (vešeraj)</t>
  </si>
  <si>
    <t>AC Stella Maris (MBH)</t>
  </si>
  <si>
    <t>AC Stella Maris (Vešeraj)</t>
  </si>
  <si>
    <t>Personalni dom Katoro</t>
  </si>
  <si>
    <t>Usisna rešetka ORP 600X600</t>
  </si>
  <si>
    <t>Rešetka AL PTR 625X125</t>
  </si>
  <si>
    <t>Rešetka OAH-1-L-UR 625X125</t>
  </si>
  <si>
    <t>Rešetka OAH-1-L-UR 425X125</t>
  </si>
  <si>
    <t>ZOV 100</t>
  </si>
  <si>
    <t>Fiksna žaluzina AFZM 697X397</t>
  </si>
  <si>
    <t>Fiksna žaluzina AFZM 497X397</t>
  </si>
  <si>
    <t>Rekuperator</t>
  </si>
  <si>
    <t>Ventilacijski kanali</t>
  </si>
  <si>
    <t>Katoro (MBH)</t>
  </si>
  <si>
    <t>AC Park Umag (MBH)</t>
  </si>
  <si>
    <t>Kanegra (MBH)</t>
  </si>
  <si>
    <t>PS</t>
  </si>
  <si>
    <t>Kontrola zbroja</t>
  </si>
  <si>
    <t>PC: Personalni smještaj</t>
  </si>
  <si>
    <t xml:space="preserve"> T R O Š K O V N I K</t>
  </si>
  <si>
    <t>Hotel Parentium</t>
  </si>
  <si>
    <t>Čišćenje ventilacije</t>
  </si>
  <si>
    <t>Kemijsko čišćenje i dezinfekcija INOX  EKONO nape komplet sa rasvjetom, ovjesom te priključcima za dovod i odsis zraka s regulacijonim elementima tlocrtne površine:</t>
  </si>
  <si>
    <t>m2                  9,24</t>
  </si>
  <si>
    <t>m2                  4,00</t>
  </si>
  <si>
    <t>m2                  3,74</t>
  </si>
  <si>
    <t>Ukupno:</t>
  </si>
  <si>
    <t>Kemijsko čišćenje i dezinfekcija INOX nape komplet sa rasvjetom i ovjesom tlocrne površine:</t>
  </si>
  <si>
    <t>m2                  3,12</t>
  </si>
  <si>
    <t>m2                  2,4</t>
  </si>
  <si>
    <t>m2                  2,86</t>
  </si>
  <si>
    <t>m2                  1,44</t>
  </si>
  <si>
    <t>m2                  1,20</t>
  </si>
  <si>
    <t>m2                  1,00</t>
  </si>
  <si>
    <t>m2                  0,90</t>
  </si>
  <si>
    <t>m2                  5,04</t>
  </si>
  <si>
    <t>m2                  3,36</t>
  </si>
  <si>
    <t>m2                  2,6</t>
  </si>
  <si>
    <t xml:space="preserve">Čišćenje i dezinfekcija tlačnih i odsisnih ventilacijskih kanala komplet sa izradom prinudnih otvora, zatvaranje, silikoniranje, zamjenu brtvi na spojevima. </t>
  </si>
  <si>
    <t>Obračun po m očišćenog kanala</t>
  </si>
  <si>
    <t xml:space="preserve">Kemijsko čišćenje i dezinfekcija filtera, mastolovca  </t>
  </si>
  <si>
    <t>Otvaranje revizija demontaža čišćenje te ponovna montaža  i kanalnih  ventilatora proizvod Systremair tip KT.</t>
  </si>
  <si>
    <t>Otvaranje revizija demontaža čišćenje te ponovna montaža  i kanalnih  ventilatora proizvod Systremair tip  MUB.</t>
  </si>
  <si>
    <t>Otvaranje revizija demontaža čišćenje te ponovna montaža  i kanalnih  ventilatora proizvod Systremair tip  KBT.</t>
  </si>
  <si>
    <t>Otvaranje revizija demontaža čišćenje te ponovna montaža  i kanalnih  ventilatora proizvod Systremair tip  RSI.</t>
  </si>
  <si>
    <t>Otvaranje revizija demontaža čišćenje te ponovna montaža  i kanalnih  ventilatora sanitarija proizvod Systremair tip  KVKE.</t>
  </si>
  <si>
    <t>Čišćenje i dezinfekcija protukišne žaluzine, rešetke (predvidjeti dobavu imontažu skele visine 7m).</t>
  </si>
  <si>
    <t>Čišćenje i dezinfekcija fiksne protukišne žaluzine, izrađene iz aluminija sa zaštitnom pocinčanom mrežicom tip AFŽV (ventilacija soba) dim. 497x197 mm.</t>
  </si>
  <si>
    <t>Čišćenje i dezinfekcija tlačno odsisne rešetke proizvod Klima oprema</t>
  </si>
  <si>
    <t>Čišćenje i dezinfekcija zračnih ventila ZOV proizvod Klima oprema</t>
  </si>
  <si>
    <t>Demontaža  filtera na klima komori proizvod Ciat, čiščenje komore te dobava i ugradnja novih filtera.</t>
  </si>
  <si>
    <t xml:space="preserve"> tip  Air Aquair BCP1400:</t>
  </si>
  <si>
    <t>kpl</t>
  </si>
  <si>
    <t xml:space="preserve"> tip  Air Access 50:</t>
  </si>
  <si>
    <t xml:space="preserve"> tip  Air Access 75:</t>
  </si>
  <si>
    <t xml:space="preserve"> tip  Air Compact 40:</t>
  </si>
  <si>
    <t xml:space="preserve"> tip  Air Compact 25:</t>
  </si>
  <si>
    <t>Napomena: u cijenu uračunati zaštitu poda (tepisona) kao i dobavu skele visine do 5 metara sa gumenim kotačima.</t>
  </si>
  <si>
    <t>Dobava i montaža revizionog otvora Knauf Alutop REVO 12,5 u spušteni strop. Revizije imaju nevidljiv zatvarački mehanizam, eloksirani aluminijski okvir sa ugrađenom knauf pločom te sigurnosnu kopču za sprečavanje naglog otvaranja. Pri ugradnji držati se smjernica i uputa proizvođača.Stavkom obuhvatiti impregnaciju i bojanje revizije u bojistropa).</t>
  </si>
  <si>
    <t>stropna revizija 60x60cm</t>
  </si>
  <si>
    <t>Pripremno završni radovi, transportni troškovi alata, materijala i opreme do gradilišta i po gradilištu.</t>
  </si>
  <si>
    <t>Hotel Albatros</t>
  </si>
  <si>
    <t>Kemijsko čišćenje i dezinfekcija INOX  EKONO nape komplet sa rasvjetom, ovjesom te priključcima za dovod i odsis zraka s regulacijskim elementima tlocrtne površine:</t>
  </si>
  <si>
    <t>m2                  4,32</t>
  </si>
  <si>
    <t>m2                  7,20</t>
  </si>
  <si>
    <t>m2                  2,24</t>
  </si>
  <si>
    <t>m2                  2,40</t>
  </si>
  <si>
    <t>Kemijsko čišćenje i dezinfekcija INOX nape komplet sa rasvjetom i ovjesom tlocrtne površine:</t>
  </si>
  <si>
    <t>m2                 1,10</t>
  </si>
  <si>
    <t>m2                 0,64</t>
  </si>
  <si>
    <t>m2                 1,00</t>
  </si>
  <si>
    <t>m2                 1,60</t>
  </si>
  <si>
    <t>m2                 0,80</t>
  </si>
  <si>
    <t>m2                 2,40</t>
  </si>
  <si>
    <t xml:space="preserve">Čišćenje i dezinfekcija tlačnih i odsisnih ventilacijskih kanala komplet sa izradom prinudnih otvora, zatvaranje, silikoniranje, zamjenu brtvi na spojevima.  </t>
  </si>
  <si>
    <t>Obračun po m očiščenog kanala</t>
  </si>
  <si>
    <t xml:space="preserve">Kemijsko čišćenje i dezinfekcija filtera mastolovca.  </t>
  </si>
  <si>
    <t>Demontaža čišćenje, dezinfekcija te ponovna montaža, podešavanje istrujnih rešetki i stropnih okruglih podesivih distributera zraka  s priključnom kutijom.</t>
  </si>
  <si>
    <t xml:space="preserve">Tip OAH 625X225 - 1 </t>
  </si>
  <si>
    <t>Tip CCV 1225/125 i 525/225</t>
  </si>
  <si>
    <t>Tip DPO 500/A-R-B/B-Hø200</t>
  </si>
  <si>
    <t>zračni odsisni ventili</t>
  </si>
  <si>
    <t>Tip ZOV  150 i 200</t>
  </si>
  <si>
    <t>Demontaža komplet čiščenje te ponovna montaža krovnih ventilatora.</t>
  </si>
  <si>
    <t>Demontaža čišćenje  te ponovna montaža aksijalnih ventilatora za dovod ili odsis zraka.</t>
  </si>
  <si>
    <t>Kemijsko čiščenje, pranje aparatom za paru kazetnne međustropne jedinice original zaštitnim maskama ili zatvorenih knaufom u spuštenom stropu proizvođač Ciat model Coadis.</t>
  </si>
  <si>
    <t>Stavka uključuje:</t>
  </si>
  <si>
    <t>pomicanje namještaja zbog pristupa, zaštita podova pvc folijom najlonom te nakon završetka radova kompletno čiščenje i vračanje u prvobitno stanje,</t>
  </si>
  <si>
    <t>Čišćenje i dezinfekcija kompletne klima komore CIAT tip ICH 315 sa  filterom G4, otvaranje i zatvaranje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(zbrinjavanje otpadnog materijala).</t>
  </si>
  <si>
    <t xml:space="preserve">Demontaža poliuretanskih filtera zraka klima komore proizvođač CIAT tip ICH 315-3kom filteri700x1500x10mm 2kom,  filtera 700x600x10mm kom10.                              </t>
  </si>
  <si>
    <t xml:space="preserve">Demontaža filtera zraka međustropne jedinice, proizvođač CIAT model Coadis te dobava i ugradnja novih filtera klase G3.                              </t>
  </si>
  <si>
    <t>paušal</t>
  </si>
  <si>
    <t>Hotel Molindrio</t>
  </si>
  <si>
    <t>m2                  5,06</t>
  </si>
  <si>
    <t>m2                  8,36</t>
  </si>
  <si>
    <t>m2                  4,51</t>
  </si>
  <si>
    <t>m2                  4,16</t>
  </si>
  <si>
    <t>m2                  3,60</t>
  </si>
  <si>
    <t>m2                  1,25 x2</t>
  </si>
  <si>
    <t>m2                  1,60x2</t>
  </si>
  <si>
    <t>m2                  1,12</t>
  </si>
  <si>
    <t>m2                  0,96</t>
  </si>
  <si>
    <t>Čišćenje i dezinfekcija tlačnih i odsisnih ventilacijskih kanala komplet sa izradom prinudnih otvora, zatvaranje, silikoniranje, zamjenu brtvi na spojevima po potrebi u kuhinji i gril baru.</t>
  </si>
  <si>
    <t xml:space="preserve">Kemijsko čišćenje i dezinfekcija filtera i mastolovca  </t>
  </si>
  <si>
    <t>Demontaža čišćenje te ponovna montaža krovnih i kanalnih  ventilatora.</t>
  </si>
  <si>
    <t xml:space="preserve">Čišćenje i dezinfekcija tlačno odsisne rešetke restorana </t>
  </si>
  <si>
    <t>Čišćenje i dezinfekcija tlačno odsisne rešetke recepcija</t>
  </si>
  <si>
    <t>Čišćenje i dezinfekcija tlačno rešetke  venrtilokonvektora recepcija.</t>
  </si>
  <si>
    <t>Čišćenje i dezinfekcija  zračne zavjese ispred lifta</t>
  </si>
  <si>
    <t xml:space="preserve"> Čišćenje i dezinfekcija kompletne klima komore  za klimatizaciju restorana,  Klima komora je sastavljena od miješajuče sekcije s žaluzinama, filtera na usisu svježeg zraka, toplovodnog grijača/hladnjaka , te prigušivača buke. </t>
  </si>
  <si>
    <t xml:space="preserve">Čišćenje i dezinfekcija kompletnog pločastiog  rekuperatora snack bara i dvorane za sastanke (usisunoj i na strani otpadnog zraka filteri klase filtracije G4. 
</t>
  </si>
  <si>
    <t>Dermontaža starih te dobava i ugradnja filterska klasa  G4</t>
  </si>
  <si>
    <t xml:space="preserve">Čišćenje i dezinfekcija kompletne klima komore za klimatizaciju restorana,  Klima komora je sastavljena od miješajuče sekcije s žaluzinama, filtera na usisu svježeg zraka, toplovodnog grijača/hladnjaka  te prigušivača buke. </t>
  </si>
  <si>
    <t>Čišćenje i dezinfekcija kompletne tlačno-odsisne klima komore za klimatizaciju restorana,  Klima komora je sastavljena od ulazne sekcije s žaluzinom, filtra na usisu tlačne i odsisne komore,  pločastog rekuperatora, miješajuče sekcije, toplovodnog grijača/hladnjaka  te prigušivačima buke na usisu i tlaku. Tip:AHU climaCIAT Airtech 300 ; kao proizvod CIAT.</t>
  </si>
  <si>
    <t>Kemijsko čišćenje i dezinfekcija linijske istrujne i odsisne rešetke izrađene iz Al profila u jednom dijelu duljine 2000 mm s priključnom kutijom s priključcima u koje je ugrađen regulator protoka zraka "Klima oprema".</t>
  </si>
  <si>
    <t>Model ANE 11 - 2000/254</t>
  </si>
  <si>
    <t xml:space="preserve">          ANE 11 - 2000/155</t>
  </si>
  <si>
    <t xml:space="preserve">Kemijsko čišćenje i dezinfekcija zračnih  odsisnih ventila: </t>
  </si>
  <si>
    <t>ZOV 200</t>
  </si>
  <si>
    <t>Kemijsko čišćenje i dezinfekcija fiksne rešetke s okvirom.</t>
  </si>
  <si>
    <t>FŽ 250/250</t>
  </si>
  <si>
    <t>FŽ 1100/350</t>
  </si>
  <si>
    <t>FŽ 500/400</t>
  </si>
  <si>
    <t>FŽ 600/300</t>
  </si>
  <si>
    <t>20.</t>
  </si>
  <si>
    <t>Kemijsko čišćenje i dezinfekcija kanalnog  ventilaotr za odsis zraka proizvod Ciat.</t>
  </si>
  <si>
    <t>21.</t>
  </si>
  <si>
    <t xml:space="preserve"> Čišćenje i dezinfekcija kompletne klima komore  za klimatizaciju welnesa tip: AIR COMPACT 25 CIAT sa ploćastim rekuperatorom, zajedničkih prostora i u toplinskoj podstanici, sastavljena od mješajuće sekcije sa žaluzinama. filtera na usisu svježeg zraka, toplovodnog grijača/hladnjaka , te prigušivača buke. </t>
  </si>
  <si>
    <t>22.</t>
  </si>
  <si>
    <t>23.</t>
  </si>
  <si>
    <t>Hotel Plavi</t>
  </si>
  <si>
    <t>Odsisna, tlačna ventilacija kuhinje i restorana</t>
  </si>
  <si>
    <t>Kemijsko čišćenje i dezinfekcija aluminijske nape tlocrtne površine:</t>
  </si>
  <si>
    <t xml:space="preserve">            8,36   m2</t>
  </si>
  <si>
    <t xml:space="preserve">            1,87   m2</t>
  </si>
  <si>
    <t xml:space="preserve">            3,85   m2</t>
  </si>
  <si>
    <t xml:space="preserve"> </t>
  </si>
  <si>
    <t xml:space="preserve">            1,56   m2</t>
  </si>
  <si>
    <t xml:space="preserve">            0,40   m2</t>
  </si>
  <si>
    <t xml:space="preserve">            1,20  m2</t>
  </si>
  <si>
    <t xml:space="preserve">Ukupno:  </t>
  </si>
  <si>
    <t>Kemijsko čišćenje odisnih krovnih ventilatora kuhinje i restorana i sanitarnog čvora</t>
  </si>
  <si>
    <t>Čišćenje i dezinfekcija klima komore tip CLIMACIAT  150, zaštita el. motora i ostalih el. sklopova automatike,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(zbrinjavanje otpadnog materijala).</t>
  </si>
  <si>
    <t xml:space="preserve">Kemijsko čišćenje i dezinfekcija ventilacionog odsisnog i tlačnog  kanala uključiti dobavu i ugradnju  brtvi na spojevima ventilacijskih kanala.kao i demontaža i montaža spuštenog  stropa ispod  ventilacijskih kanala. </t>
  </si>
  <si>
    <t>Predvidjeti dobavu imontažu skele sa gumiranim kotačima visine do 6 metara.</t>
  </si>
  <si>
    <t>Obračun po m očišćene površine</t>
  </si>
  <si>
    <t>Kemijsko čišćenje i dezinfekcija tlačnih i odsisnih rešetki, filtera-mastolovaca.</t>
  </si>
  <si>
    <t>Snimanje karakterističnog kanala prije i posljije čišćenja</t>
  </si>
  <si>
    <t xml:space="preserve">Demontaža starih te dobava i ugradnja novih filtera G4 klima komore (592x592x48  -2kom i 287x592x48  -2kom). </t>
  </si>
  <si>
    <t>komplet</t>
  </si>
  <si>
    <t xml:space="preserve">Čišćenje i dezinfekcija kompletne tlačno odsisne  klima komore CIAT  tip AHU airtech 300 (28000 m3/h zraka) sa prigušivačem, otvaranje i zatvaranje  oplošja kk, zaštita el. motora i ostalih el. sklopova automatike pvc folijom, pranje  komore toplom vodom unutarnje i vanjsko visokoučinskim neutralnim biorazgrađivačem sredstvom za pranje u kojeg je dodano dezinfekcijsko sredstvo,koristiti sredstva koja ne oštečuju osnovni materijal.  </t>
  </si>
  <si>
    <t xml:space="preserve">Demontaža starih te dobava i ugradnja novih filtera  klima komore (592x592x48  -12kom) </t>
  </si>
  <si>
    <t>Demontaža čišćenje,dezinfekcija te ponovna montaža odsisnih i tlačnih  ventilacijskih rešetki 14, linijskih difuzora SCHAKO 63</t>
  </si>
  <si>
    <t>Hotel Istra</t>
  </si>
  <si>
    <t>Kemijsko čišćenje odisnih krovnih ventilatora kuhinje i restorana i sanitarnog čvora.</t>
  </si>
  <si>
    <t>Čišćenje i dezinfekcija kompletne klima komore tip CLIMACIAT  150,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(zbrinjavanje otpadnog materijala).</t>
  </si>
  <si>
    <t>Hotel Materada</t>
  </si>
  <si>
    <t>Kemijsko čišćenje i dezinfekcija Al-e   EKONO nape komplet sa rasvjetom, ovjesom te priključcima za dovod i odsis zraka s regulacijonim elementima tlocrtne površine:</t>
  </si>
  <si>
    <t>m2                10,92</t>
  </si>
  <si>
    <t>m2                 4,80</t>
  </si>
  <si>
    <t>Kemijsko čišćenje i dezinfekcija INOX nape tlocrne površine:</t>
  </si>
  <si>
    <t>m2                 2,88</t>
  </si>
  <si>
    <t>m2                 3,52</t>
  </si>
  <si>
    <t>m2                 0,42</t>
  </si>
  <si>
    <t>m2                 3,20</t>
  </si>
  <si>
    <t>Kemijsko čišćenje i dezinfekcija filtera mastolovca i tlačnih rešetki Ukupno:12+26+2</t>
  </si>
  <si>
    <t xml:space="preserve">Obračun po kom </t>
  </si>
  <si>
    <t>Demontaža čiščenje te ponovna montaža krovnih odsisnih i tlačnih ventilatora.</t>
  </si>
  <si>
    <t xml:space="preserve">Čišćenje i dezinfekcija kanalnog tlačnog ventilatora tip GV  komplet sa zamjenom usisnih  filtera klase filtracije G4. </t>
  </si>
  <si>
    <t>Demontaža starih te dobava i ugradnja novih filtera G4 klima komore 5 kom</t>
  </si>
  <si>
    <t>Čišćenje i dezinfekcija kompletne odsisne komore tip CLIMACIAT  100,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 Ubacivanje dezinfekcijskog sredstva u kompletni sustav klima komore i ventilacijskih kanala. (zbrinjavanje otpadnog materijala).</t>
  </si>
  <si>
    <t>Demontaža čišćenje,dezinfekcija te ponovna montaža odsisnih i tlačnih  ventilacijskih rešetki, obračun po kom.</t>
  </si>
  <si>
    <t>Demontaža i čišćenje te ponovna montaža odsisnog krovniog ventilatora.</t>
  </si>
  <si>
    <t>Čišćenje i dezinfekcija kompletne klima komore tip CLIMACIAT  75,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(zbrinjavanje otpadnog materijala).</t>
  </si>
  <si>
    <t xml:space="preserve">Čišćenje i dezinfekcija tlačnih i odsisnih ventilacijskih kanala komplet sa izradom prinudnih otvora, zatvaranje, silikoniranje, zamjenu brtvi na spojevima po potrebi kao i demontaža i montaža spuštenog drvenog stropa ispod ventilacijskih kanala. </t>
  </si>
  <si>
    <t xml:space="preserve">Demontaža starih te dobava i ugradnja novih filtera G4 klima komore (592x592x48  -1kom i 287x592x48-1kom) </t>
  </si>
  <si>
    <t>Demontaža čišćenje,dezinfekcija te ponovna montaža odsisnih i tlačnih  ventilacijskih rešetki,anemostata, obračun po komadu</t>
  </si>
  <si>
    <t>Čišćenje i dezinfekcija kompletne tlačno odsisne  klima komore proizvođač IMP 40 (dimenzija cca 1,5x1,5x6 metara tlačni dio i 1,5x1,5x5 m odsisni dio),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(zbrinjavanje otpadnog materijala).</t>
  </si>
  <si>
    <t>Demontaža starih te dobava i ugradnja novih filtera  klima komore.</t>
  </si>
  <si>
    <t>Demontaža čišćenje,dezinfekcija te ponovna montaža odsisnih i tlačnih  ventilacijskih rešetki</t>
  </si>
  <si>
    <t>Grand Hotel  Bonavia</t>
  </si>
  <si>
    <t>m2           3,00 x 2,20</t>
  </si>
  <si>
    <t>m2           1,40 x 1,10</t>
  </si>
  <si>
    <t>m2           1,40 x 0,87</t>
  </si>
  <si>
    <t xml:space="preserve">Čišćenje i dezinfekcija tlačnih i odsisnih ventilacijskih kanala komplet sa izradom prinudnih otvora, zatvaranje, silikoniranje, zamjenu brtvi na spojevima po potrebi </t>
  </si>
  <si>
    <t>Kemijsko čišćenje i dezinfekcija filtera mastolovca i odsisnih rešetki.</t>
  </si>
  <si>
    <t>Pripremno završni radovi i transportni troškovi.</t>
  </si>
  <si>
    <t>Demontaža čišćenje,dezinfekcija te ponovna montaža odsisnih i tlačnih  ventilacijskih rešetki. obračun po kom.</t>
  </si>
  <si>
    <t>Hotel Park Resort</t>
  </si>
  <si>
    <t>napa "KN3"   1,32 m2</t>
  </si>
  <si>
    <t>napa "KN4"   1,08 m2</t>
  </si>
  <si>
    <t>napa "KN5"   1 m2</t>
  </si>
  <si>
    <t>napa "KN6"   1,44 m2</t>
  </si>
  <si>
    <t>napa "KN7"   1,2 m2</t>
  </si>
  <si>
    <t>napa "KN8"   1,44 m2</t>
  </si>
  <si>
    <t>napa "KN10"  2,4 m2</t>
  </si>
  <si>
    <t>Obračun po m2 očišćenog kanala</t>
  </si>
  <si>
    <t>Dobava i montaža revizionog otvora Knauf Alutop REVO 12,5 u spušteni strop. Revizije imaju nevidljiv zatvarački mehanizam, eloksirani aluminijski okvir sa ugrađenom knauf pločom te sigurnosnu kopču za sprečavanje naglog otvaranja. Pri ugradnji držati se smjernica i uputa proizvođača. U stavku uključiti impregnaciju i bojanje revizije u boji stropa.</t>
  </si>
  <si>
    <t>stropna revizija 40x40cm</t>
  </si>
  <si>
    <t>filtri za zrak klase G1</t>
  </si>
  <si>
    <t>filtri za zrak klase G4</t>
  </si>
  <si>
    <t>filtri za zrak klase F7</t>
  </si>
  <si>
    <t xml:space="preserve">filter s aktivnim ugljenom </t>
  </si>
  <si>
    <t>filtri za zrak klase M5</t>
  </si>
  <si>
    <t>filtri za zrak klase G4 (592x592 + 592x287)</t>
  </si>
  <si>
    <t>filtri za zrak klase F7 (592x592 + 592x287)</t>
  </si>
  <si>
    <t>filter s aktivnim ugljenom (592x592 + 592x287)</t>
  </si>
  <si>
    <t>čiščenje ventilacije</t>
  </si>
  <si>
    <t>napa tip NES "KN1"   9,6 m2</t>
  </si>
  <si>
    <t>napa tip NES "KN2"   8,8 m2</t>
  </si>
  <si>
    <t>napa tip NEZ "KN9"   4 m2</t>
  </si>
  <si>
    <t xml:space="preserve">Za sve navedene radove čišćenja ventilacije, klima komora, kanala i dr. potrebno je  ishodovati  izvješće od ovlaštene ustanove o provedenoj dezinfekciji. </t>
  </si>
  <si>
    <t>Rekapitulacija:</t>
  </si>
  <si>
    <t>Grand hotel Bonavia</t>
  </si>
  <si>
    <r>
      <t xml:space="preserve">Čišćenje i dezinfekcija kompletne klima komore tip </t>
    </r>
    <r>
      <rPr>
        <sz val="8"/>
        <rFont val="Arial CE"/>
        <charset val="238"/>
      </rPr>
      <t>CLIMACIAT  150</t>
    </r>
    <r>
      <rPr>
        <sz val="8"/>
        <rFont val="Arial CE"/>
        <family val="2"/>
        <charset val="238"/>
      </rPr>
      <t>, otvaranje i zatvaranje  oplošja kk, zaštita el. motora i ostalih el. sklopova automatikepvc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(zbrinjavanje otpadnog materijala).</t>
    </r>
  </si>
  <si>
    <r>
      <t xml:space="preserve">Čišćenje i dezinfekcija kompletne klima komore tip </t>
    </r>
    <r>
      <rPr>
        <b/>
        <sz val="8"/>
        <rFont val="Arial CE"/>
        <charset val="238"/>
      </rPr>
      <t xml:space="preserve">CIAT FE 60H6 </t>
    </r>
    <r>
      <rPr>
        <sz val="8"/>
        <rFont val="Arial CE"/>
        <family val="2"/>
        <charset val="238"/>
      </rPr>
      <t>,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(zbrinjavanje otpadnog materijala).</t>
    </r>
  </si>
  <si>
    <r>
      <t>Napomena</t>
    </r>
    <r>
      <rPr>
        <sz val="8"/>
        <rFont val="Arial"/>
        <family val="2"/>
        <charset val="238"/>
      </rPr>
      <t>: Radovi u Grand hotel Bonavia izvodit će se  od 22 sata do 06 00  sve u dogovoru sa osobljem hotela.</t>
    </r>
  </si>
  <si>
    <r>
      <t xml:space="preserve">Čiščenje i dezinfekcija inox </t>
    </r>
    <r>
      <rPr>
        <b/>
        <sz val="8"/>
        <rFont val="Arial"/>
        <family val="2"/>
        <charset val="238"/>
      </rPr>
      <t>klasičnih zidnih napa</t>
    </r>
    <r>
      <rPr>
        <sz val="8"/>
        <rFont val="Arial"/>
        <family val="2"/>
      </rPr>
      <t xml:space="preserve"> Klimaoprema, tip NZP, tlocrtne površine:</t>
    </r>
  </si>
  <si>
    <r>
      <t xml:space="preserve">Čišćenje i dezinfekcija </t>
    </r>
    <r>
      <rPr>
        <b/>
        <sz val="8"/>
        <rFont val="Arial CE"/>
        <charset val="238"/>
      </rPr>
      <t>filtera nape</t>
    </r>
    <r>
      <rPr>
        <sz val="8"/>
        <rFont val="Arial CE"/>
        <family val="2"/>
        <charset val="238"/>
      </rPr>
      <t xml:space="preserve"> (mastolovca), </t>
    </r>
    <r>
      <rPr>
        <b/>
        <sz val="8"/>
        <rFont val="Arial CE"/>
        <charset val="238"/>
      </rPr>
      <t>odsisnih i tlačnih  rešetki</t>
    </r>
    <r>
      <rPr>
        <sz val="8"/>
        <rFont val="Arial CE"/>
        <family val="2"/>
        <charset val="238"/>
      </rPr>
      <t xml:space="preserve"> za distribuciju zraka  kuhinje i pomoćnih prostora</t>
    </r>
  </si>
  <si>
    <r>
      <t xml:space="preserve">Čišćenje i dezinfekcija </t>
    </r>
    <r>
      <rPr>
        <b/>
        <sz val="8"/>
        <rFont val="Arial CE"/>
        <charset val="238"/>
      </rPr>
      <t>tlačnih i odsidnih ventilacijskih kanala</t>
    </r>
    <r>
      <rPr>
        <sz val="8"/>
        <rFont val="Arial CE"/>
        <family val="2"/>
        <charset val="238"/>
      </rPr>
      <t>, komplet sa izradom prinudnih otvora, zatvaranje, uključiti silikoniranje i zamjenu brtvi na spojevima kanala.</t>
    </r>
  </si>
  <si>
    <r>
      <rPr>
        <b/>
        <sz val="8"/>
        <rFont val="Arial CE"/>
        <charset val="238"/>
      </rPr>
      <t>Čišćenje i dezinfekcija kompletne klima komore</t>
    </r>
    <r>
      <rPr>
        <sz val="8"/>
        <rFont val="Arial CE"/>
        <family val="2"/>
        <charset val="238"/>
      </rPr>
      <t xml:space="preserve"> </t>
    </r>
    <r>
      <rPr>
        <b/>
        <sz val="8"/>
        <rFont val="Arial CE"/>
        <charset val="238"/>
      </rPr>
      <t>za odsis zraka iz napa kuhinje</t>
    </r>
    <r>
      <rPr>
        <sz val="8"/>
        <rFont val="Arial CE"/>
        <family val="2"/>
        <charset val="238"/>
      </rPr>
      <t xml:space="preserve">. Proizvod Ciat tip </t>
    </r>
    <r>
      <rPr>
        <b/>
        <sz val="8"/>
        <rFont val="Arial CE"/>
        <charset val="238"/>
      </rPr>
      <t>Climaciat Airaccess 5</t>
    </r>
    <r>
      <rPr>
        <sz val="8"/>
        <rFont val="Arial CE"/>
        <family val="2"/>
        <charset val="238"/>
      </rPr>
      <t xml:space="preserve">. Stavka obuhvaća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ventilacijonih kanala. (zbrinjavanje otpadnog materijala)
</t>
    </r>
    <r>
      <rPr>
        <b/>
        <sz val="8"/>
        <rFont val="Arial CE"/>
        <charset val="238"/>
      </rPr>
      <t>Klimakomore oznake KKN3; KKN4; KKN5; KKN6; KKN7; KKN8)</t>
    </r>
  </si>
  <si>
    <r>
      <rPr>
        <b/>
        <sz val="8"/>
        <rFont val="Arial"/>
        <family val="2"/>
        <charset val="238"/>
      </rPr>
      <t>Demontaža starih te dobava i ugradnja novih filtera</t>
    </r>
    <r>
      <rPr>
        <sz val="8"/>
        <rFont val="Arial"/>
        <family val="2"/>
        <charset val="238"/>
      </rPr>
      <t xml:space="preserve"> </t>
    </r>
    <r>
      <rPr>
        <b/>
        <sz val="8"/>
        <rFont val="Arial"/>
        <family val="2"/>
        <charset val="238"/>
      </rPr>
      <t>klimakomore za odsis zraka iz nape kuhinje</t>
    </r>
    <r>
      <rPr>
        <sz val="8"/>
        <rFont val="Arial"/>
        <family val="2"/>
        <charset val="238"/>
      </rPr>
      <t xml:space="preserve">, proizvod Ciat tip Climaciat Airaccess 5. 
</t>
    </r>
    <r>
      <rPr>
        <b/>
        <sz val="8"/>
        <rFont val="Arial"/>
        <family val="2"/>
        <charset val="238"/>
      </rPr>
      <t>Dimenzija filtera 592x287</t>
    </r>
  </si>
  <si>
    <r>
      <rPr>
        <b/>
        <sz val="8"/>
        <rFont val="Arial CE"/>
        <charset val="238"/>
      </rPr>
      <t>Čišćenje i dezinfekcija kompletne klima komore dvoetažne izvedbe,</t>
    </r>
    <r>
      <rPr>
        <sz val="8"/>
        <rFont val="Arial CE"/>
        <family val="2"/>
        <charset val="238"/>
      </rPr>
      <t xml:space="preserve"> </t>
    </r>
    <r>
      <rPr>
        <b/>
        <sz val="8"/>
        <rFont val="Arial CE"/>
        <charset val="238"/>
      </rPr>
      <t xml:space="preserve">za dobavu i odsis zraka </t>
    </r>
    <r>
      <rPr>
        <sz val="8"/>
        <rFont val="Arial CE"/>
        <charset val="238"/>
      </rPr>
      <t xml:space="preserve">u pomoćne prostore kuhinje. </t>
    </r>
    <r>
      <rPr>
        <sz val="8"/>
        <rFont val="Arial CE"/>
        <family val="2"/>
        <charset val="238"/>
      </rPr>
      <t xml:space="preserve">Proizvod Ciat tip </t>
    </r>
    <r>
      <rPr>
        <b/>
        <sz val="8"/>
        <rFont val="Arial CE"/>
        <charset val="238"/>
      </rPr>
      <t>Climaciat Airaccess 10</t>
    </r>
    <r>
      <rPr>
        <sz val="8"/>
        <rFont val="Arial CE"/>
        <family val="2"/>
        <charset val="238"/>
      </rPr>
      <t xml:space="preserve">. Stavka obuhvaća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ventilacijonih kanala. (zbrinjavanje otpadnog materijala)
</t>
    </r>
    <r>
      <rPr>
        <b/>
        <sz val="8"/>
        <rFont val="Arial CE"/>
        <charset val="238"/>
      </rPr>
      <t>Klimakomora oznake KKPP</t>
    </r>
  </si>
  <si>
    <r>
      <rPr>
        <b/>
        <sz val="8"/>
        <rFont val="Arial"/>
        <family val="2"/>
        <charset val="238"/>
      </rPr>
      <t>Demontaža starih te dobava i ugradnja novih filtera</t>
    </r>
    <r>
      <rPr>
        <sz val="8"/>
        <rFont val="Arial"/>
        <family val="2"/>
        <charset val="238"/>
      </rPr>
      <t xml:space="preserve"> </t>
    </r>
    <r>
      <rPr>
        <b/>
        <sz val="8"/>
        <rFont val="Arial"/>
        <family val="2"/>
        <charset val="238"/>
      </rPr>
      <t>klimakomore za dobavu i odsis zraka iz pomoćnih prostora kuhinje</t>
    </r>
    <r>
      <rPr>
        <sz val="8"/>
        <rFont val="Arial"/>
        <family val="2"/>
        <charset val="238"/>
      </rPr>
      <t xml:space="preserve">, proizvod Ciat tip Climaciat Airaccess 10. 
</t>
    </r>
    <r>
      <rPr>
        <b/>
        <sz val="8"/>
        <rFont val="Arial"/>
        <family val="2"/>
        <charset val="238"/>
      </rPr>
      <t>Dimenzija filtera 592x592</t>
    </r>
  </si>
  <si>
    <r>
      <rPr>
        <b/>
        <sz val="8"/>
        <rFont val="Arial CE"/>
        <charset val="238"/>
      </rPr>
      <t>Čišćenje i dezinfekcija kompletne klima komore</t>
    </r>
    <r>
      <rPr>
        <sz val="8"/>
        <rFont val="Arial CE"/>
        <family val="2"/>
        <charset val="238"/>
      </rPr>
      <t xml:space="preserve"> </t>
    </r>
    <r>
      <rPr>
        <b/>
        <sz val="8"/>
        <rFont val="Arial CE"/>
        <charset val="238"/>
      </rPr>
      <t>za odsis zraka iz napa kuhinje</t>
    </r>
    <r>
      <rPr>
        <sz val="8"/>
        <rFont val="Arial CE"/>
        <family val="2"/>
        <charset val="238"/>
      </rPr>
      <t xml:space="preserve">. Proizvod Ciat tip </t>
    </r>
    <r>
      <rPr>
        <b/>
        <sz val="8"/>
        <rFont val="Arial CE"/>
        <charset val="238"/>
      </rPr>
      <t>Climaciat Airaccess 10</t>
    </r>
    <r>
      <rPr>
        <sz val="8"/>
        <rFont val="Arial CE"/>
        <family val="2"/>
        <charset val="238"/>
      </rPr>
      <t>. Stavka obuhvaća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ventilacijonih kanala. (zbrinjavanje otpadnog materijala)</t>
    </r>
    <r>
      <rPr>
        <b/>
        <sz val="8"/>
        <rFont val="Arial CE"/>
        <charset val="238"/>
      </rPr>
      <t xml:space="preserve">
Klimakomora oznake KKN92; KKN10</t>
    </r>
  </si>
  <si>
    <r>
      <rPr>
        <b/>
        <sz val="8"/>
        <rFont val="Arial"/>
        <family val="2"/>
        <charset val="238"/>
      </rPr>
      <t>Demontaža starih te dobava i ugradnja novih filtera</t>
    </r>
    <r>
      <rPr>
        <sz val="8"/>
        <rFont val="Arial"/>
        <family val="2"/>
        <charset val="238"/>
      </rPr>
      <t xml:space="preserve"> </t>
    </r>
    <r>
      <rPr>
        <b/>
        <sz val="8"/>
        <rFont val="Arial"/>
        <family val="2"/>
        <charset val="238"/>
      </rPr>
      <t>klimakomore za odsis zraka iz nape kuhinje</t>
    </r>
    <r>
      <rPr>
        <sz val="8"/>
        <rFont val="Arial"/>
        <family val="2"/>
        <charset val="238"/>
      </rPr>
      <t xml:space="preserve">, proizvod Ciat tip Climaciat Airaccess 10. 
</t>
    </r>
    <r>
      <rPr>
        <b/>
        <sz val="8"/>
        <rFont val="Arial"/>
        <family val="2"/>
        <charset val="238"/>
      </rPr>
      <t>Dimenzija filtera 592x592</t>
    </r>
  </si>
  <si>
    <r>
      <rPr>
        <b/>
        <sz val="8"/>
        <rFont val="Arial CE"/>
        <charset val="238"/>
      </rPr>
      <t>Čišćenje i dezinfekcija kompletne klima komore, za dobavu zraka u napu kuhinje</t>
    </r>
    <r>
      <rPr>
        <sz val="8"/>
        <rFont val="Arial CE"/>
        <charset val="238"/>
      </rPr>
      <t xml:space="preserve">. </t>
    </r>
    <r>
      <rPr>
        <sz val="8"/>
        <rFont val="Arial CE"/>
        <family val="2"/>
        <charset val="238"/>
      </rPr>
      <t xml:space="preserve">Proizvod Ciat tip </t>
    </r>
    <r>
      <rPr>
        <b/>
        <sz val="8"/>
        <rFont val="Arial CE"/>
        <charset val="238"/>
      </rPr>
      <t>Climaciat Airaccess 10</t>
    </r>
    <r>
      <rPr>
        <sz val="8"/>
        <rFont val="Arial CE"/>
        <family val="2"/>
        <charset val="238"/>
      </rPr>
      <t xml:space="preserve">. Stavka obuhvaća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ventilacijonih kanala. (zbrinjavanje otpadnog materijala)
</t>
    </r>
    <r>
      <rPr>
        <b/>
        <sz val="8"/>
        <rFont val="Arial CE"/>
        <charset val="238"/>
      </rPr>
      <t>Klimakomora oznake KKN91</t>
    </r>
  </si>
  <si>
    <r>
      <rPr>
        <b/>
        <sz val="8"/>
        <rFont val="Arial"/>
        <family val="2"/>
        <charset val="238"/>
      </rPr>
      <t>Demontaža starih te dobava i ugradnja novih filtera</t>
    </r>
    <r>
      <rPr>
        <sz val="8"/>
        <rFont val="Arial"/>
        <family val="2"/>
        <charset val="238"/>
      </rPr>
      <t xml:space="preserve"> </t>
    </r>
    <r>
      <rPr>
        <b/>
        <sz val="8"/>
        <rFont val="Arial"/>
        <family val="2"/>
        <charset val="238"/>
      </rPr>
      <t>klimakomore za dobavu zraka u napu kuhinje</t>
    </r>
    <r>
      <rPr>
        <sz val="8"/>
        <rFont val="Arial"/>
        <family val="2"/>
        <charset val="238"/>
      </rPr>
      <t xml:space="preserve">, proizvod Ciat tip Climaciat Airaccess 10. 
</t>
    </r>
    <r>
      <rPr>
        <b/>
        <sz val="8"/>
        <rFont val="Arial"/>
        <family val="2"/>
        <charset val="238"/>
      </rPr>
      <t>Dimenzija filtera 592x592</t>
    </r>
  </si>
  <si>
    <r>
      <rPr>
        <b/>
        <sz val="8"/>
        <rFont val="Arial CE"/>
        <charset val="238"/>
      </rPr>
      <t>Čišćenje i dezinfekcija kompletne klima komore, za dobavu zraka u prostor kuhinje</t>
    </r>
    <r>
      <rPr>
        <sz val="8"/>
        <rFont val="Arial CE"/>
        <charset val="238"/>
      </rPr>
      <t xml:space="preserve">. </t>
    </r>
    <r>
      <rPr>
        <sz val="8"/>
        <rFont val="Arial CE"/>
        <family val="2"/>
        <charset val="238"/>
      </rPr>
      <t xml:space="preserve">Proizvod Ciat tip </t>
    </r>
    <r>
      <rPr>
        <b/>
        <sz val="8"/>
        <rFont val="Arial CE"/>
        <charset val="238"/>
      </rPr>
      <t>Climaciat Airaccess 20</t>
    </r>
    <r>
      <rPr>
        <sz val="8"/>
        <rFont val="Arial CE"/>
        <family val="2"/>
        <charset val="238"/>
      </rPr>
      <t xml:space="preserve">. Stavka obuhvaća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ventilacijonih kanala. (zbrinjavanje otpadnog materijala)
</t>
    </r>
    <r>
      <rPr>
        <b/>
        <sz val="8"/>
        <rFont val="Arial CE"/>
        <charset val="238"/>
      </rPr>
      <t>Klimakomora oznake KKK</t>
    </r>
  </si>
  <si>
    <r>
      <rPr>
        <b/>
        <sz val="8"/>
        <rFont val="Arial"/>
        <family val="2"/>
        <charset val="238"/>
      </rPr>
      <t>Demontaža starih te dobava i ugradnja novih filtera</t>
    </r>
    <r>
      <rPr>
        <sz val="8"/>
        <rFont val="Arial"/>
        <family val="2"/>
        <charset val="238"/>
      </rPr>
      <t xml:space="preserve"> </t>
    </r>
    <r>
      <rPr>
        <b/>
        <sz val="8"/>
        <rFont val="Arial"/>
        <family val="2"/>
        <charset val="238"/>
      </rPr>
      <t>klimakomore za dobavu zraka u prosstor kuhinje</t>
    </r>
    <r>
      <rPr>
        <sz val="8"/>
        <rFont val="Arial"/>
        <family val="2"/>
        <charset val="238"/>
      </rPr>
      <t xml:space="preserve">, proizvod Ciat tip Climaciat Airaccess 20. 
</t>
    </r>
    <r>
      <rPr>
        <b/>
        <sz val="8"/>
        <rFont val="Arial"/>
        <family val="2"/>
        <charset val="238"/>
      </rPr>
      <t>Dimenzija filtera 592x592</t>
    </r>
  </si>
  <si>
    <r>
      <rPr>
        <b/>
        <sz val="8"/>
        <rFont val="Arial CE"/>
        <charset val="238"/>
      </rPr>
      <t>Čišćenje i dezinfekcija kompletne klima komore, za dobavu zraka u napu kuhinje</t>
    </r>
    <r>
      <rPr>
        <sz val="8"/>
        <rFont val="Arial CE"/>
        <charset val="238"/>
      </rPr>
      <t xml:space="preserve">. </t>
    </r>
    <r>
      <rPr>
        <sz val="8"/>
        <rFont val="Arial CE"/>
        <family val="2"/>
        <charset val="238"/>
      </rPr>
      <t xml:space="preserve">Proizvod Ciat tip </t>
    </r>
    <r>
      <rPr>
        <b/>
        <sz val="8"/>
        <rFont val="Arial CE"/>
        <charset val="238"/>
      </rPr>
      <t>Climaciat Airaccess 20</t>
    </r>
    <r>
      <rPr>
        <sz val="8"/>
        <rFont val="Arial CE"/>
        <family val="2"/>
        <charset val="238"/>
      </rPr>
      <t xml:space="preserve">. Stavka obuhvaća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ventilacijonih kanala. (zbrinjavanje otpadnog materijala)
</t>
    </r>
    <r>
      <rPr>
        <b/>
        <sz val="8"/>
        <rFont val="Arial CE"/>
        <charset val="238"/>
      </rPr>
      <t>Klimakomora oznake KKN11; KKN21</t>
    </r>
  </si>
  <si>
    <r>
      <rPr>
        <b/>
        <sz val="8"/>
        <rFont val="Arial"/>
        <family val="2"/>
        <charset val="238"/>
      </rPr>
      <t>Demontaža starih te dobava i ugradnja novih filtera</t>
    </r>
    <r>
      <rPr>
        <sz val="8"/>
        <rFont val="Arial"/>
        <family val="2"/>
        <charset val="238"/>
      </rPr>
      <t xml:space="preserve"> </t>
    </r>
    <r>
      <rPr>
        <b/>
        <sz val="8"/>
        <rFont val="Arial"/>
        <family val="2"/>
        <charset val="238"/>
      </rPr>
      <t>klimakomore za dobavu zraka u napu kuhinje</t>
    </r>
    <r>
      <rPr>
        <sz val="8"/>
        <rFont val="Arial"/>
        <family val="2"/>
        <charset val="238"/>
      </rPr>
      <t xml:space="preserve">, proizvod Ciat tip Climaciat Airaccess 20. 
</t>
    </r>
    <r>
      <rPr>
        <b/>
        <sz val="8"/>
        <rFont val="Arial"/>
        <family val="2"/>
        <charset val="238"/>
      </rPr>
      <t>Dimenzija filtera 592x592</t>
    </r>
  </si>
  <si>
    <r>
      <rPr>
        <b/>
        <sz val="8"/>
        <rFont val="Arial CE"/>
        <charset val="238"/>
      </rPr>
      <t>Čišćenje i dezinfekcija kompletne klima komore, za dobavu zraka u napu kuhinje</t>
    </r>
    <r>
      <rPr>
        <sz val="8"/>
        <rFont val="Arial CE"/>
        <charset val="238"/>
      </rPr>
      <t xml:space="preserve">. </t>
    </r>
    <r>
      <rPr>
        <sz val="8"/>
        <rFont val="Arial CE"/>
        <family val="2"/>
        <charset val="238"/>
      </rPr>
      <t xml:space="preserve">Proizvod Ciat tip </t>
    </r>
    <r>
      <rPr>
        <b/>
        <sz val="8"/>
        <rFont val="Arial CE"/>
        <charset val="238"/>
      </rPr>
      <t>Climaciat Airaccess 25</t>
    </r>
    <r>
      <rPr>
        <sz val="8"/>
        <rFont val="Arial CE"/>
        <family val="2"/>
        <charset val="238"/>
      </rPr>
      <t xml:space="preserve">. Stavka obuhvaća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ventilacijonih kanala. (zbrinjavanje otpadnog materijala)
</t>
    </r>
    <r>
      <rPr>
        <b/>
        <sz val="8"/>
        <rFont val="Arial CE"/>
        <charset val="238"/>
      </rPr>
      <t>Klimakomora oznake KKN12; KKN22</t>
    </r>
  </si>
  <si>
    <r>
      <rPr>
        <b/>
        <sz val="8"/>
        <rFont val="Arial"/>
        <family val="2"/>
        <charset val="238"/>
      </rPr>
      <t>Demontaža starih te dobava i ugradnja novih filtera</t>
    </r>
    <r>
      <rPr>
        <sz val="8"/>
        <rFont val="Arial"/>
        <family val="2"/>
        <charset val="238"/>
      </rPr>
      <t xml:space="preserve"> </t>
    </r>
    <r>
      <rPr>
        <b/>
        <sz val="8"/>
        <rFont val="Arial"/>
        <family val="2"/>
        <charset val="238"/>
      </rPr>
      <t>klimakomore za dobavu zraka u napu kuhinje</t>
    </r>
    <r>
      <rPr>
        <sz val="8"/>
        <rFont val="Arial"/>
        <family val="2"/>
        <charset val="238"/>
      </rPr>
      <t xml:space="preserve">, proizvod Ciat tip Climaciat Airaccess 20. 
</t>
    </r>
    <r>
      <rPr>
        <b/>
        <sz val="8"/>
        <rFont val="Arial"/>
        <family val="2"/>
        <charset val="238"/>
      </rPr>
      <t>Dimenzija filtera 592x592 + 592x287</t>
    </r>
  </si>
  <si>
    <r>
      <t xml:space="preserve">Čiščenje i dezinfekcija inox </t>
    </r>
    <r>
      <rPr>
        <b/>
        <sz val="8"/>
        <rFont val="Arial"/>
        <family val="2"/>
        <charset val="238"/>
      </rPr>
      <t>EKONO napa</t>
    </r>
    <r>
      <rPr>
        <sz val="8"/>
        <rFont val="Arial"/>
        <family val="2"/>
      </rPr>
      <t xml:space="preserve"> Klimaoprema, tip NES/NEZ, tlocrtne površine:</t>
    </r>
  </si>
  <si>
    <t>HPAR</t>
  </si>
  <si>
    <t>HALB</t>
  </si>
  <si>
    <t>HMOL</t>
  </si>
  <si>
    <t>HPLA</t>
  </si>
  <si>
    <t>HIST</t>
  </si>
  <si>
    <t>HMAT</t>
  </si>
  <si>
    <t>HPR</t>
  </si>
  <si>
    <t>PONUDITELJ:</t>
  </si>
  <si>
    <t>PONUDA br:</t>
  </si>
  <si>
    <t>Datum i mjesto:</t>
  </si>
  <si>
    <t>NARUČITELJ:</t>
  </si>
  <si>
    <t>PLAVA LAGUNA d.d.</t>
  </si>
  <si>
    <t>Rade Končara 12</t>
  </si>
  <si>
    <t>52440 Poreč</t>
  </si>
  <si>
    <t>r.br</t>
  </si>
  <si>
    <t>H)</t>
  </si>
  <si>
    <t>Hotel Galijot</t>
  </si>
  <si>
    <t>I)</t>
  </si>
  <si>
    <t>Odsisna ventilacija kuhinje</t>
  </si>
  <si>
    <t>Čiščenje i dezinfekcija  aluminijskih i inox  napa tlocrtne površine</t>
  </si>
  <si>
    <t>napa "A"   7,02 m2</t>
  </si>
  <si>
    <t>napa "B"   4,12 m2</t>
  </si>
  <si>
    <t>napa "C"   2,00 m2</t>
  </si>
  <si>
    <t>napa "D"   2,10 m2</t>
  </si>
  <si>
    <t>napa "E"   0,40 m2</t>
  </si>
  <si>
    <t>napa "F"   4,20 m2</t>
  </si>
  <si>
    <t>napa "G"   4,00 m2</t>
  </si>
  <si>
    <t>napa (slastičarnica) 4,20 m2</t>
  </si>
  <si>
    <t>ukupno:</t>
  </si>
  <si>
    <t xml:space="preserve">Čišćenje i dezinfekcija  odsisnih ventilacijskih kanala komplet sa izradom prinudnih otvora, zatvaranje, silikoniranje, zamjena brtvi na spojevima.  </t>
  </si>
  <si>
    <t>Demontaža i čišćenje te ponovna montaža krovnih ventilatora.</t>
  </si>
  <si>
    <t>Čišćenje i dezinfekcija filtera (mastolovca), odsisnih i tlačnih  rešetki za distribuciju zraka  zajedničkih prostora i slastičarne</t>
  </si>
  <si>
    <t>Kemijsko čiščenje, biorazgradivim deterđentom aparatom za paru ventilokonvektora komplet sa  zaštitnim maskama, usisnim i tlačnim rešetkama proizvođač Ciat tip 333, ispuhivanje grijača-hladnjaka, struganje kadica propuhivanje odvoda kondenzata, predvidjet dobavu i korištenje skele visine 3m..</t>
  </si>
  <si>
    <t xml:space="preserve">Demontaža filtera zraka ventilokonvektora proizvođač CIAT, te dobava i ugradnja novih filtera klase G3.                                                            </t>
  </si>
  <si>
    <t>Tlačno odsisna ventilacija</t>
  </si>
  <si>
    <t xml:space="preserve"> Restoran</t>
  </si>
  <si>
    <t>Demontaža starih te dobava i ugradnja novih filtera G4 klima komore</t>
  </si>
  <si>
    <t>Demontaža čišćenje,dezinfekcija te ponovna montaža odsisnih i tlačnih  ventilacijonih rešetki</t>
  </si>
  <si>
    <t>Ulazni hol</t>
  </si>
  <si>
    <t>Demontaža čišćenje,dezinfekcija te ponovna montaža odsisnih i tlačnih  ventilacijskih rešetki.</t>
  </si>
  <si>
    <t>Čišćenje  i dezinfekcija zračne zavijese tip  kw 200 FU sa zamjenom filtera.</t>
  </si>
  <si>
    <t>Taverna</t>
  </si>
  <si>
    <t>Demontaža čišćenje,dezinfekcija te ponovna montaža odsisnih i tlačnih  ventilacijskih rešetki, obračun po komadu</t>
  </si>
  <si>
    <t>Sala za sastanke</t>
  </si>
  <si>
    <t>Kuhinja tlak</t>
  </si>
  <si>
    <t xml:space="preserve">Čišćenje i dezinfekcija tlačnih i odsidnih ventilacijskih kanala komplet sa izradom prinudnih otvora, zatvaranje, silikoniranje, zamjenu brtvi na spojevima po potrebi kao i demontaža i montaža spuštenog drvenog stropa ispod ventilacijskih kanala. </t>
  </si>
  <si>
    <t>Snimanje karakterističnog kanala prije i posljije čišćenja.</t>
  </si>
  <si>
    <t>Čišćenje i dezinfekcija kompletne klima komore tip CLIMACIAT 150, otvaranje i zatvaranje  oplošja kk, zaštita el. motora i ostalih el. sklopova automatike pvc folijom, pranje  komore miniwash strojem sa toplom vodom unutarnje i vanjsko visokoučinskim neutralnim biorazgrađivačem sredstvom za pranje u kojeg je dodano dezinfekcijsko sredstvo, kako su komore uglavnom od pocinčanog lima koristiti sredstva koja ne oštečuju osnovni materijal. Ubacivanje dezinfekcijskog sredstva u kompletni sustav klima komore i ventilacijonih kanala. (zbrinjavanje otpadnog materijala)</t>
  </si>
  <si>
    <t>Čišćenje i dezinfekcija kompletne klima komore tip CLIMACIAT  CLUB 60, otvaranje i zatvaranje  oplošja kk, zaštita el. motora i ostalih el. sklopova automatike pvc folijom, pranje  komore miniwash strojem sa toplom vodom unutarnje i vanjsko visokoučinskim neutralnim biorazgrađivačem sredstvom za pranje u kojeg je dodano dezinfekcijsko sredstvo, kako su komore uglavnom od pocinčanog lima koristiti sredstva koja ne oštečuju osnovni materijal.  Ubacivanje dezinfekcijskog sredstva u kompletni sustav klima komore i ventilacijonih kanala. (zbrinjavanje otpadnog materijala)</t>
  </si>
  <si>
    <t>Čišćenje i dezinfekcija kompletne klima komore tip CLIMACIAT  150,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ventilacijonih kanala. (zbrinjavanje otpadnog materijala)</t>
  </si>
  <si>
    <t>Čišćenje i dezinfekcija kompletne klima komore tip CLIMACIAT  CLUB 60, otvaranje i zatvaranje  oplošja kk, zaštita el. motora i ostalih el. sklopova automatike pvc folijom, pranje  komore miniwash strojem sa toplom vodom unutarnje i vanjsko visokoučinskim neutralnim biorazgrađivačem sredstvom za pranje u kojeg je dodano dezinfekcijsko sredstvo, kako su komore uglavnom od pocinčanog lima koristiti sredstva koja ne oštećuju osnovni materijal.  Ubacivanje dezinfekcijskog sredstva u kompletni sustav klima komore i ventilacijskih kanala. (zbrinjavanje otpadnog materijala)</t>
  </si>
  <si>
    <t>Čišćenje i dezinfekcija kompletne klima komore tip CLIMACIAT  100,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ventilacijonih kanala. (zbrinjavanje otpadnog materijala)</t>
  </si>
  <si>
    <t>HG</t>
  </si>
  <si>
    <t>Hotel Mediteran</t>
  </si>
  <si>
    <t>m2                  8,58</t>
  </si>
  <si>
    <t>Kemijsko čišćenje i dezinfekcija INOX nape tlocrtne površine</t>
  </si>
  <si>
    <t>m2                  3,1</t>
  </si>
  <si>
    <t>m2                  8,40</t>
  </si>
  <si>
    <t>m2                  1,1</t>
  </si>
  <si>
    <t>m2                  2,00</t>
  </si>
  <si>
    <t>m2                  2,50</t>
  </si>
  <si>
    <t xml:space="preserve">Ukupno:        </t>
  </si>
  <si>
    <t>Čišćenje i dezinfekcija odsidnih ventilacijskih kanala uključiti silikoniranje i zamjenu brtvi na spojevima kanala.</t>
  </si>
  <si>
    <t xml:space="preserve">Demontaža čišćenje te ponovna montaža: </t>
  </si>
  <si>
    <t>odsisnog krovnog ventilatora</t>
  </si>
  <si>
    <t>odsisna ventilacijska komora kap. 8450m3/h</t>
  </si>
  <si>
    <t>kanalni odsisni ventilatori RUCK tip DVNI   315E2,  710 DG, ISOT 250 E210, ISOT 200E2, ISOT150E2</t>
  </si>
  <si>
    <t>tlačni kanalni ventilatori RUCK tip KVRI 8050D401</t>
  </si>
  <si>
    <t>Čišćenje i dezinfekcija filtear mastolovaca nape.</t>
  </si>
  <si>
    <t>Čišćenje i dezinfekcija usisnih rešetki i  regulacijonih žaluzina pros. dim 1125 x 325</t>
  </si>
  <si>
    <t>Čišćenje i dezinfekcija usisnih i tlačnih zračnih  ZOV ventila  tip ZOT dim 150 -160</t>
  </si>
  <si>
    <t>Tlačno odsisna ventilacija restoran</t>
  </si>
  <si>
    <t>Čišćenje i dezinfekcija kompletne klima komore tip AHU CLIMACIAT airtech 100 i kk airtech 75 sa rekuperatorom i filterom G4, otvaranje i zatvaranje  oplošja kk, zaštita el. motora i ostalih el. sklopova automatike pvc folijom, pranje  komore miniwash strojem sa toplom vodom unutarnje i vanjsko visokoučinskim neutralnim biorazgrađivačem sredstvom za pranje u kojeg je dodano dezinfekcijsko sredstvo, kako su komore uglavnom od pocinčanog lima koristiti sredstva koja ne oštečuju osnovni materijal.  Ubacivanje dezinfekcijskog sredstva u kompletni sustav klima komore i ventilacijskih kanala. (zbrinjavanje otpadnog materijala)</t>
  </si>
  <si>
    <t xml:space="preserve">Demontaža starih te dobava i ugradnja novih filtera G4 klima komore (592x592x48  -2kom i 287x592x48-1kom) </t>
  </si>
  <si>
    <t>Demontaža čišćenje,dezinfekcija te ponovna montaža odsisnih i tlačnih  ventilacijskih rešetki, anemostata SCHACO,  obračun po komadu</t>
  </si>
  <si>
    <t>Recepcija</t>
  </si>
  <si>
    <t xml:space="preserve">Demontaža starih te dobava i ugradnja novih filtera G4 klima komore (592x592x48  -1kom i 592x592x48  -1kom) </t>
  </si>
  <si>
    <t>Demontaža starih te dobava i ugradnja novih filtera G4 podstropne klime</t>
  </si>
  <si>
    <t xml:space="preserve">Čišćenje i dezinfekcija podstropne klima  komore tip UTA 295/4 sa  filterom, pranje  komore miniwash strojem sa toplom vodom unutarnje i vanjsko visokoučinskim neutralnim biorazgrađivačem sredstvom za pranje u kojeg je dodano dezinfekcijsko sredstvo, kako su komore uglavnom od pocinčanog lima koristiti sredstva koja ne oštečuju osnovni materijal. </t>
  </si>
  <si>
    <t>Kavana</t>
  </si>
  <si>
    <t xml:space="preserve">Demontaža starih te dobava i ugradnja novih filtera G4 klima komore (592x592x48  -1kom i 287x592x48  -2kom) </t>
  </si>
  <si>
    <t>Demontaža čišćenje,dezinfekcija te ponovna montaža odsisnih i tlačnih  ventilacijskih rešetki, anemostata SCHACO, linijskih difuzora, obračun po komadu</t>
  </si>
  <si>
    <t xml:space="preserve">Čišćenje i dezinfekcija podstropne klima  komore tip UTA 370/44 sa  filterom, pranje  komore miniwash strojem sa toplom vodom unutarnje i vanjsko visokoučinskim neutralnim biorazgrađivačem sredstvom za pranje u kojeg je dodano dezinfekcijsko sredstvo, kako su komore uglavnom od pocinčanog lima koristiti sredstva koja ne oštečuju osnovni materijal. </t>
  </si>
  <si>
    <t>Demontaža starih te dobava i ugradnja novih filter čarapa G4 podstropne klime(210x1000klasa G2-1kom</t>
  </si>
  <si>
    <t>Bar</t>
  </si>
  <si>
    <t xml:space="preserve">Demontaža starih te dobava i ugradnja novih filtera G4 klima komore (287x592x48  -2kom) </t>
  </si>
  <si>
    <t>Čišćenje i dezinfekcija podstropne klima  kazetne jedinice COADIS 235/33 sa  filterom, pranje  komore  toplom vodom unutarnje i vanjsko visokoučinskim neutralnim biorazgrađivačem sredstvom za pranje u kojeg je dodano dezinfekcijsko sredstvo,  koristiti sredstva koja ne oštečuju osnovni materijal. demontaža i montaža spuštenog  stropa od  amstrong ploča  ispod ventilaciskih kanala obračun po m  .(zbrinjavanje otpadnog materijala)</t>
  </si>
  <si>
    <t>Demontaža starih te dobava i ugradnja novih filtera G4 kazetne jedinice</t>
  </si>
  <si>
    <t>Čišćenje i dezinfekcija kompletne klima komore tip airtech 75, otvaranje i zatvaranje  oplošja kk, zaštita el. motora i ostalih el. sklopova automatike pvc folijom, pranje  komore miniwash strojem sa toplom vodom unutarnje i vanjsko visokoučinskim neutralnim biorazgrađivačem sredstvom za pranje u kojeg je dodano dezinfekcijsko sredstvo, kako su komore uglavnom od pocinčanog lima koristiti sredstva koja ne oštečuju osnovni materijal.  Ubacivanje dezinfekcijskog sredstva u kompletni sustav klima komore i ventilacijskih kanala. predvidjeti dobavu i korištenje skele (zbrinjavanje otpadnog materijala)</t>
  </si>
  <si>
    <t xml:space="preserve">Čišćenje i dezinfekcija tlačnih i odsisnih ventilacijskih kanala komplet sa izradom prinudnih otvora, zatvaranje, silikoniranje, zamjenu brtvi na spojevima po potrebi kao i demontaža i montaža spuštenog limenog  stropa ispod ventilacijskih kanala. </t>
  </si>
  <si>
    <t>Demontaža čišćenje,dezinfekcija te ponovna montaža tlačnih anemostata i rešetki</t>
  </si>
  <si>
    <t>Mali restoran</t>
  </si>
  <si>
    <t>Demontaža čišćenje  te ponovna montaža aksijalnih ventilatora sa prigušivačem zvuka SCHAKO</t>
  </si>
  <si>
    <t>Čišćenje i dezinfekcija kompletne klima komore tip AHU CLIMACIAT airtech 75 i  kk airtech 50 sa prigušivačem i filterom G4,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 Ubacivanje dezinfekcijskog sredstva u kompletni sustav klima komore i ventilacijskih kanala. (zbrinjavanje otpadnog materijala)</t>
  </si>
  <si>
    <t xml:space="preserve">Čišćenje i dezinfekcija kompletne klima komore tip airtech 50,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predvidjeti dobavu i korištenje skele </t>
  </si>
  <si>
    <r>
      <t xml:space="preserve">Čišćenje i dezinfekcija tlačnih i odsidnih ventilacijskih fleksibilnih cijevi </t>
    </r>
    <r>
      <rPr>
        <sz val="8"/>
        <rFont val="Arial"/>
        <family val="2"/>
        <charset val="238"/>
      </rPr>
      <t>ø</t>
    </r>
    <r>
      <rPr>
        <sz val="8"/>
        <rFont val="Arial CE"/>
        <family val="2"/>
        <charset val="238"/>
      </rPr>
      <t xml:space="preserve"> 300mm komplet  sa demontažom i montažom,  kao i demontaža i montaža spuštenog  stropa od  amstrong ploča  ispod ventilacijskih kanala. </t>
    </r>
  </si>
  <si>
    <r>
      <t xml:space="preserve">Čišćenje i dezinfekcija tlačnih i odsisnih ventilacijskih fleksibilnih cijevi ISODEC i ALUDEC </t>
    </r>
    <r>
      <rPr>
        <sz val="8"/>
        <rFont val="Arial"/>
        <family val="2"/>
        <charset val="238"/>
      </rPr>
      <t>Ø150mm do Ø</t>
    </r>
    <r>
      <rPr>
        <sz val="8"/>
        <rFont val="Arial CE"/>
        <family val="2"/>
        <charset val="238"/>
      </rPr>
      <t xml:space="preserve"> 300mm komplet  sa demontažom i montažom,  kao i demontaža i montaža spuštenog  stropa od  amstrong ploča  ispod ventilacijskih kanala obračun po m  </t>
    </r>
  </si>
  <si>
    <r>
      <t xml:space="preserve">Čišćenje i dezinfekcija kompletne klima komore tip AHU CLIMACIAT airtech 50 sa rekuperatorom i filterom G4, </t>
    </r>
    <r>
      <rPr>
        <b/>
        <sz val="8"/>
        <rFont val="Arial CE"/>
        <charset val="238"/>
      </rPr>
      <t>prigušivačem</t>
    </r>
    <r>
      <rPr>
        <sz val="8"/>
        <rFont val="Arial CE"/>
        <family val="2"/>
        <charset val="238"/>
      </rPr>
      <t xml:space="preserve">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(zbrinjavanje otpadnog materijala)</t>
    </r>
  </si>
  <si>
    <r>
      <t xml:space="preserve">Čišćenje i dezinfekcija tlačnih i odsidnih ventilacijskih fleksibilnih cijevi </t>
    </r>
    <r>
      <rPr>
        <sz val="8"/>
        <rFont val="Arial"/>
        <family val="2"/>
        <charset val="238"/>
      </rPr>
      <t>ø</t>
    </r>
    <r>
      <rPr>
        <sz val="8"/>
        <rFont val="Arial CE"/>
        <family val="2"/>
        <charset val="238"/>
      </rPr>
      <t xml:space="preserve"> 125mm i  ø300mm komplet sa sa demontažom i montažom,  kao i demontaža i montaža spuštenog  stropa od  amstrong ploča  ispod ventilacijskih kanala. </t>
    </r>
  </si>
  <si>
    <r>
      <t xml:space="preserve">Čišćenje i dezinfekcija kompletne klima komore tip AHU CLIMACIAT airtech 25 sa rekuperatorom i filterom G4, </t>
    </r>
    <r>
      <rPr>
        <b/>
        <sz val="8"/>
        <rFont val="Arial CE"/>
        <charset val="238"/>
      </rPr>
      <t>prigušivačem</t>
    </r>
    <r>
      <rPr>
        <sz val="8"/>
        <rFont val="Arial CE"/>
        <family val="2"/>
        <charset val="238"/>
      </rPr>
      <t xml:space="preserve">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(zbrinjavanje otpadnog materijala)</t>
    </r>
  </si>
  <si>
    <r>
      <t xml:space="preserve">Čišćenje i dezinfekcija tlačnih i odsidnih ventilacijskih fleksibilnih cijevi </t>
    </r>
    <r>
      <rPr>
        <sz val="8"/>
        <rFont val="Arial"/>
        <family val="2"/>
        <charset val="238"/>
      </rPr>
      <t>ø</t>
    </r>
    <r>
      <rPr>
        <sz val="8"/>
        <rFont val="Arial CE"/>
        <family val="2"/>
        <charset val="238"/>
      </rPr>
      <t xml:space="preserve"> 150mm i  ø200mm komplet sa demontažom i montažom,  kao i demontaža i montaža spuštenog  stropa od  amstrong ploča  ispod ventilacijskih kanala. </t>
    </r>
  </si>
  <si>
    <r>
      <t xml:space="preserve">Čišćenje i dezinfekcija tlačnih ventilacijskih fleksibilnih cijevi </t>
    </r>
    <r>
      <rPr>
        <sz val="8"/>
        <rFont val="Arial"/>
        <family val="2"/>
        <charset val="238"/>
      </rPr>
      <t>ø</t>
    </r>
    <r>
      <rPr>
        <sz val="8"/>
        <rFont val="Arial CE"/>
        <family val="2"/>
        <charset val="238"/>
      </rPr>
      <t xml:space="preserve"> 250mm komplet sa sa demontažom i montažom,  kao i demontaža i montaža spuštenog  stropa </t>
    </r>
  </si>
  <si>
    <r>
      <t xml:space="preserve">Čišćenje i dezinfekcija tlačnih ventilacijskih fleksibilnih cijevi </t>
    </r>
    <r>
      <rPr>
        <sz val="8"/>
        <rFont val="Arial"/>
        <family val="2"/>
        <charset val="238"/>
      </rPr>
      <t>ø</t>
    </r>
    <r>
      <rPr>
        <sz val="8"/>
        <rFont val="Arial CE"/>
        <family val="2"/>
        <charset val="238"/>
      </rPr>
      <t xml:space="preserve"> 315mm komplet sa sa demontažom i montažom,  kao i demontaža i montaža spuštenog  stropa </t>
    </r>
  </si>
  <si>
    <t>J)</t>
  </si>
  <si>
    <t>3</t>
  </si>
  <si>
    <t>TLAK  filter G4 dimenzije 592x592x48 mm   6 kom</t>
  </si>
  <si>
    <t>ODSIS  filter G4 dimenzije 592x592x48 mm   </t>
  </si>
  <si>
    <t>TLAK  filter G4 dimenzije 592x592x48 mm  6 kom</t>
  </si>
  <si>
    <t xml:space="preserve">Čišćenje i dezinfekcija tlačnih i odsisnih rešetki: </t>
  </si>
  <si>
    <t>tlačne mlaznice proizvod Schako tip WDA-W-SK-DS1-E2 175 .</t>
  </si>
  <si>
    <t>tlačne mlaznice proizvod Schako tip WDA-W-SK-DS1 175 .</t>
  </si>
  <si>
    <t xml:space="preserve"> odsisne rešetke proizvod Schako tip KG-R 8 815x215.</t>
  </si>
  <si>
    <t xml:space="preserve"> odsisne rešetke proizvod Schako tip ALA-R 280.</t>
  </si>
  <si>
    <t xml:space="preserve">odsisne rešetke proizvod Schako tip ALAS 800x1170.Rešetke su u bijeloj boji. </t>
  </si>
  <si>
    <t>odsisne rešetke proizvod Schako tip ALAS 1200x1335. Rešetke su u boji cigle.</t>
  </si>
  <si>
    <t xml:space="preserve">odsisne rešetke proizvod Schako tip ALAS 1000x510. Rešetke su u bijeloj boji. </t>
  </si>
  <si>
    <t xml:space="preserve">odsisne rešetke proizvod Schako tip ALAS 1800x510. Rešetka je u plavoj boji. </t>
  </si>
  <si>
    <t xml:space="preserve">Za potrbe normalanog  i siguranog rada na čiščenju ventilacije i rešetki u dvorani INTERSPORT sa podom od  drvenog parketa predvidjeti dobavu i montažu skele visine cca10 m sa gumenim kotačima koja se mora više puta premontirat zbog spuštajućih pregrada zastora nižih od 10 m. </t>
  </si>
  <si>
    <r>
      <t xml:space="preserve">Čišćenje i dezinfekcija kompletne komore </t>
    </r>
    <r>
      <rPr>
        <b/>
        <sz val="8"/>
        <rFont val="Arial"/>
        <family val="2"/>
        <charset val="238"/>
      </rPr>
      <t>tlačno - odsisne klima komore</t>
    </r>
    <r>
      <rPr>
        <sz val="8"/>
        <rFont val="Arial"/>
        <family val="2"/>
        <charset val="238"/>
      </rPr>
      <t xml:space="preserve"> serije AIRTECH tip AIRTECH 300, proizvod CIAT. Klima komora je u vertikalnoj dvoetažnoj izvedbi za vanjsku ugradnju sa kućištem s dvostrukom stijenkom i standardnom izolacijom od mineralne vune debljine 50 mm sa protokom zraka od 28.000 m³/h   </t>
    </r>
  </si>
  <si>
    <r>
      <t>Demontaža starih te dobava i ugradnja novih filtera  klima komore</t>
    </r>
    <r>
      <rPr>
        <sz val="8"/>
        <color indexed="10"/>
        <rFont val="Arial"/>
        <family val="2"/>
        <charset val="238"/>
      </rPr>
      <t xml:space="preserve"> :</t>
    </r>
  </si>
  <si>
    <r>
      <t xml:space="preserve">Čišćenje i dezinfekcija kompletne </t>
    </r>
    <r>
      <rPr>
        <b/>
        <sz val="8"/>
        <rFont val="Arial"/>
        <family val="2"/>
        <charset val="238"/>
      </rPr>
      <t>tlačno - odsisne klima komore</t>
    </r>
    <r>
      <rPr>
        <sz val="8"/>
        <rFont val="Arial"/>
        <family val="2"/>
        <charset val="238"/>
      </rPr>
      <t xml:space="preserve"> serije AIRTECH tip AIRTECH 100, proizvod CIAT. Klima komora je u vertikalnoj dvoetažnoj izvedbi za vanjsku ugradnju sa kućištem s dvostrukom stijenkom i standardnom izolacijom od mineralne vune debljine 50 mm sa protokom zraka od 8.200 m³/h </t>
    </r>
  </si>
  <si>
    <r>
      <t>Demontaža starih te dobava i ugradnja novih filtera  klima komore</t>
    </r>
    <r>
      <rPr>
        <sz val="8"/>
        <color indexed="10"/>
        <rFont val="Arial"/>
        <family val="2"/>
        <charset val="238"/>
      </rPr>
      <t xml:space="preserve"> </t>
    </r>
  </si>
  <si>
    <t>INT</t>
  </si>
  <si>
    <t>Dvorana Inrersport</t>
  </si>
  <si>
    <t>K)</t>
  </si>
  <si>
    <t>Hotel Zorna</t>
  </si>
  <si>
    <t xml:space="preserve">Demontaža starih te dobava i ugradnja novih filtera G4 klima komore (592x592x48  -2kom i 287x592x48  -2kom) </t>
  </si>
  <si>
    <t>Dvorana i recepcija hotela Zorna</t>
  </si>
  <si>
    <t xml:space="preserve">Demontaža starih te dobava i ugradnja novih filtera  klima komore(592x592x48  -1kom i 287x592x48  -2kom) </t>
  </si>
  <si>
    <t>Demontaža čiščenje te ponovna montaža kanalnog ventilatora  CIAT GV-4 uključiti  skidanje limenog bakarnog  krova iznad ventilatora te ponovno zatvaranje silikoniranje  spojeva.</t>
  </si>
  <si>
    <t>Čišćenje i dezinfekcija kompletne klima komore tip CLIMACIAT  150,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(zbrinjavanje otpadnog materijala)</t>
  </si>
  <si>
    <t>Čišćenje i dezinfekcija kompletne klima komore tip CLIMACIAT 50 i komore No 75,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(zbrinjavanje otpadnog materijala)</t>
  </si>
  <si>
    <t>L)</t>
  </si>
  <si>
    <t>Hotel Delfin</t>
  </si>
  <si>
    <t>Čiščenje ventilacije</t>
  </si>
  <si>
    <t>m2                  10,08</t>
  </si>
  <si>
    <t>Kemijsko čišćenje i dezinfekcija   napa       (8 aluminijskih i jedna od inoxa)  tlocrtne površine</t>
  </si>
  <si>
    <t>m2       2,09</t>
  </si>
  <si>
    <t>m2       5,85</t>
  </si>
  <si>
    <t>m2       4,80</t>
  </si>
  <si>
    <t>m2       2,70</t>
  </si>
  <si>
    <t>m2       5,40</t>
  </si>
  <si>
    <t>m2       4,70</t>
  </si>
  <si>
    <t xml:space="preserve">ukupno: </t>
  </si>
  <si>
    <t xml:space="preserve">Čišćenje i dezinfekcija  odsisnih, tlačnih ventilacijskih kanala komplet sa izradom prinudnih otvora, zatvaranje, silikoniranje, zamjenu brtvi na spojevima. </t>
  </si>
  <si>
    <t>Demontaža čišćenje te ponovna montaža odsisnih ventilatora.</t>
  </si>
  <si>
    <t>Demontaža čišćenje te ponovna montaža tlačnih ventilatora proizvod CIAT tip Mgma.</t>
  </si>
  <si>
    <t>Kemijsko čišćenje i dezinfekcija filtera mastolovaca i rešetki</t>
  </si>
  <si>
    <t>Tlačno odsisna ventilacija Aperitiv</t>
  </si>
  <si>
    <t>Demontaža starih te dobava i ugradnja novih filtera  za zrak vrećasti klase G4</t>
  </si>
  <si>
    <t>Demontaža starih te dobava i ugradnja novih filtera  klima komore</t>
  </si>
  <si>
    <t>Pivnica</t>
  </si>
  <si>
    <t>Kongresna dvorana</t>
  </si>
  <si>
    <t xml:space="preserve">Čišćenje i dezinfekcija kompletne odsisnog kanalnog ventilatora proizvođač Klima Celje tip6CV7-P3 otvaranje i zatvaranje  oplošja k,  pranje  komore toplom vodom unutarnje i vanjsko strane visokoučinskim neutralnim biorazgrađivačem sredstvom za pranje u kojeg je dodano dezinfekcijsko sredstvo, mate.komore je pocinčani lim koristiti sredstva koja ne oštečuju osnovni materijal. Ubacivanje dezinfekcijskog sredstva u kompletni sustav klima komore i ventilacijonih kanala. </t>
  </si>
  <si>
    <t xml:space="preserve">Čišćenje i dezinfekcija kompletne tlačne  klima komore proizvođač Proklima dim.1,4x1,4x3 metra kapaciteta 15000,00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ventilacijonih kanala. </t>
  </si>
  <si>
    <t>Demontaža starih te dobava i ugradnja novih filtera  klima komore vrećasti klase G4</t>
  </si>
  <si>
    <t>Čišćenje i dezinfekcija kompletne odsisnog kanalnog ventilatora proizvođač IMP, otvaranje i zatvaranje  oplošja kk,  pranje   toplom vodom unutarnje i vanjsko visokoučinskim neutralnim biorazgrađivačem sredstvom za pranje sa dezinfekcijskim sredstvom, koristiti sredstva koja ne oštečuju osnovni materijal. Ubacivanje dezinfekcijskog sredstva u kompletni sustav klima komore i ventilacijskih kanala. (zbrinjavanje otpadnog materijala)</t>
  </si>
  <si>
    <t xml:space="preserve">Čišćenje i dezinfekcija tlačnih i odsisnih ventilacijskih kanala komplet sa izradom prinudnih otvora, zatvaranje, silikoniranje, zamjenu brtvi na spojevima po potrebi kao i demontaža i montaža spuštenog drvenog stropa oko ventilacijskih kanala. </t>
  </si>
  <si>
    <t>Restorani</t>
  </si>
  <si>
    <t xml:space="preserve">Čišćenje i dezinfekcija tlačnih i odsidnih ventilacijskih kanala kompletsa sa izradom prinudnih otvora, zatvaranje, silikoniranje, zamjenu brtvi na spojevima po potrebi kao i demontaža i montaža spuštenog  stropa ispod ventilacijskih kanala. </t>
  </si>
  <si>
    <r>
      <t xml:space="preserve">Čišćenje i dezinfekcija kompletne </t>
    </r>
    <r>
      <rPr>
        <b/>
        <sz val="8"/>
        <rFont val="Arial CE"/>
        <charset val="238"/>
      </rPr>
      <t>klima komore dvoetažne izvedbe proizvod CIAT, tip AIR ACCESS 25 sa</t>
    </r>
    <r>
      <rPr>
        <sz val="8"/>
        <rFont val="Arial CE"/>
        <family val="2"/>
        <charset val="238"/>
      </rPr>
      <t xml:space="preserve"> 3 prigušivača zvuka  tip PZ-100/50 dim 600*600 L=980 mm  otvaranje i zatvaranje  oplošja kk, zaštita el. motora i ostalih el. sklopova automatike pvc folijom, pranje  komore toplom vodom unutarnje i vanjsko visokoučinskim neutralnim biorazgrađivačem sredstvom za pranje u kojeg je dodano dezinfekcijsko sredstvo,koristiti sredstva koja ne oštečuju osnovni materijal. Ubacivanje dezinfekcijskog sredstva u kompletni sustav klima komore i ventilacijskog kanala. (zbrinjavanje otpadnog materijala)</t>
    </r>
  </si>
  <si>
    <t>Čišćenje i dezinfekcija kompletne tlačne i odsisne  klima komore proizvođač IMP KN 40  i KN 16, 12700 m3/h zraka, otvaranje i zatvaranje  oplošja kk, zaštita el. motora i ostalih el. sklopova automatike pvc folijom, pranje  komore miniwash strojem sa toplom vodom unutarnje i vanjsko visokoučinskim neutralnim biorazgrađivačem sredstvom za pranje u kojeg je dodano dezinfekcijsko sredstvo, kako su komore uglavnom od pocinčanog lima koristiti sredstva koja ne oštečuju osnovni materijal.  Ubacivanje dezinfekcijskog sredstva u kompletni sustav klima komore i ventilacijskih kanala. (zbrinjavanje otpadnog materijala)</t>
  </si>
  <si>
    <t>Čišćenje i dezinfekcija kompletne tlačne i odsisne  klima komore proizvođač IMP KN 40  i KN 16, 12000 m3/h zraka,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(zbrinjavanje otpadnog materijala)</t>
  </si>
  <si>
    <t xml:space="preserve">Čišćenje i dezinfekcija kompletne tlačne  klima komore proizvođač IMP dim.1,2x1,2x2,5metra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Ubacivanje dezinfekcijskog sredstva u kompletni sustav klima komore i ventilacijskih kanala. </t>
  </si>
  <si>
    <t>Čišćenje i dezinfekcija kompletne klima komore tip CLIMACIAT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 Ubacivanje dezinfekcijskog sredstva u kompletni sustav klima komore i ventilacijskih kanala. (zbrinjavanje otpadnog materijala)</t>
  </si>
  <si>
    <t>M)</t>
  </si>
  <si>
    <t>Hotel Gran Vista</t>
  </si>
  <si>
    <t xml:space="preserve">Kemijsko čiščenje, usisavanje pranje biorazgradivim deterđentom aparatom za paru ventilokonvektora, vertikalna ili horizontalna ugradnja komplet sa  zaštitnim maskama, usisnim i tlačnim rešetkama Ciat tip Major CV 426, 428, 430, 432, ispuhivanje grijača-hladnjaka, kondenzata,  odvoda kondenzata,   </t>
  </si>
  <si>
    <t>Obračun po kom ventilokonvektora</t>
  </si>
  <si>
    <t xml:space="preserve">Demontaža oštečenih filtera zraka na ventilokonvektorima pro. CIAT tip Major   te dobava i ugradnja novih filtera klase G3.                                                            </t>
  </si>
  <si>
    <t>Pažljivo kemijsko pranje kondenzatora dizalice topline (koristiti sredstva koja ne oštečuju  boju i osnovni materijal) proizvođač CIAT tip: ILDH1200Z 2kom, ILDH600V 1kom i ILDHV350 1kom</t>
  </si>
  <si>
    <t>N)</t>
  </si>
  <si>
    <t>Apartmansko naselje Bellevue</t>
  </si>
  <si>
    <r>
      <t>Kemijsko čiščenje, usisavanje, pranje biorazgradivim deterđentom aparatom za paru ventilokonvektora, vertikalna ili horizontalna ugradnja komplet sa  zaštitnim maskama, usisnim i tlačnim rešetkama proizvođač Ciat tip Major CV,  tip Major Line CH</t>
    </r>
    <r>
      <rPr>
        <b/>
        <sz val="8"/>
        <rFont val="Arial"/>
        <family val="2"/>
        <charset val="238"/>
      </rPr>
      <t xml:space="preserve"> </t>
    </r>
    <r>
      <rPr>
        <sz val="8"/>
        <rFont val="Arial"/>
        <family val="2"/>
        <charset val="238"/>
      </rPr>
      <t xml:space="preserve">veličina 102 NCH (426, 428, 430, 432). </t>
    </r>
    <r>
      <rPr>
        <b/>
        <sz val="8"/>
        <rFont val="Arial"/>
        <family val="2"/>
        <charset val="238"/>
      </rPr>
      <t>Za navedene radove ishodovati  izvješće od ovlaštene ustanove o provedenoj dezinfekciji</t>
    </r>
    <r>
      <rPr>
        <sz val="8"/>
        <rFont val="Arial"/>
        <family val="2"/>
        <charset val="238"/>
      </rPr>
      <t xml:space="preserve"> </t>
    </r>
  </si>
  <si>
    <t xml:space="preserve">Demontaža oštečenih filtera zraka na ventilokonvektorima proizvođač CIAT tip Major   te dobava i ugradnja novih filtera klase G3.                                                            </t>
  </si>
  <si>
    <t>NCH 426</t>
  </si>
  <si>
    <t>NCH 428</t>
  </si>
  <si>
    <t>NCH 430</t>
  </si>
  <si>
    <t>NCH 432</t>
  </si>
  <si>
    <t>CV(426-432)</t>
  </si>
  <si>
    <t>Major Line CH veličina 102</t>
  </si>
  <si>
    <t xml:space="preserve">Servisiranje klima uređaja split sistema, čiščenje vanjske i unutarnje jedinice, čiščenje filtra, kontrola freona po potrebi nadopuna. </t>
  </si>
  <si>
    <t>Pažljivo kemijsko pranje kondenzatora dizalice topline (koristiti sredstva koja ne oštečuju  boju i osnovni materijal) proizvođač CIAT tip:</t>
  </si>
  <si>
    <t>ILDH1000Z kom1, ILDH 200Z kom1, ILDH 450Z kom1, ILDC702V kom2, TDC120Z  kom 2</t>
  </si>
  <si>
    <t>Pripremno završni radovi,  transoprtni troškovi.</t>
  </si>
  <si>
    <t>Pažljivo kemijsko pranje kondenzatora dizalice topline (koristiti sredstva koja ne oštečuju  boju i osnovni materijal) proizvođač CIAT tip:ILDH 400 2kom, ILDH 900V1kom, ILDH 350 1kom.</t>
  </si>
  <si>
    <t xml:space="preserve">Servisiranje klima uređaja split sistema </t>
  </si>
  <si>
    <r>
      <t xml:space="preserve">Kemijsko čiščenje, usisavanje, pranje biorazgradivim deterđentom aparatom za paru ventilokonvektora, antibakterijska dezinfekcija  vertikalna ili horizontalna ugradnja komplet sa  zaštitnim maskama, usisnim i tlačnim rešetkama proizvođač Ciat tip Major  </t>
    </r>
    <r>
      <rPr>
        <b/>
        <sz val="8"/>
        <rFont val="Arial"/>
        <family val="2"/>
        <charset val="238"/>
      </rPr>
      <t xml:space="preserve">Za navedene radove ishodovati  izvješće od ovlaštene ustanove o provedenoj dezinfekciji klima uređaja na objektu. </t>
    </r>
  </si>
  <si>
    <t xml:space="preserve">Demontaža oštečenih filtera zraka na ventilokonvektorima proizvođač CIAT tip Major te dobava i ugradnja novih filtera klase G3.                                                            </t>
  </si>
  <si>
    <t>tip Major CV 329</t>
  </si>
  <si>
    <t>tip Major CV 325</t>
  </si>
  <si>
    <t>tip EOLIS 120</t>
  </si>
  <si>
    <t>Kemijsko čiščenje, pranje aparatom za paru ventilokonvektora vertikalna ugradnja  proizvođač Ciat komplet sa usisnim i tlačnim rešetkama biorazgradivim deterđentom ispuhivanje grijača-hladnjaka, struganje i čišćenje kadica kondenzata sa ispiranjem odvoda, Tip Major Line 502C, 402C i 202C</t>
  </si>
  <si>
    <t>pomicanje namještaja zbog pristupa ventilokonvektoru, zaštita poda  te nakon završetka radova kompletno čiščenje i vračanje u prvobitno stanje,</t>
  </si>
  <si>
    <t>Obračun po kom ventilokonvektora:</t>
  </si>
  <si>
    <t xml:space="preserve">Demontaža oštečenih filtera zraka na ventilokonvektorima proizvođač CIAT  te dobava i ugradnja novih filtera klase G3                              </t>
  </si>
  <si>
    <t xml:space="preserve"> tip 502 C </t>
  </si>
  <si>
    <t xml:space="preserve"> tip 402 C </t>
  </si>
  <si>
    <t xml:space="preserve"> tip 202 C </t>
  </si>
  <si>
    <t>Demontaža čiščenje, pranje biorazgradivim deterđentom filtera, tlačnih, odsisnih rešetki i ventilokonvektora tip NCH 325 i 327 te pažljiva  montaža. Predvidjeti zaštitu tepisona i opreme.</t>
  </si>
  <si>
    <r>
      <t xml:space="preserve">Kemijsko čiščenje, pranje aparatom za paru ventilokonvektora sa usisnim i tlačnim rešetkama propuhivanje odvoda kondenzata biorazgradivim deterđentom, vertikalna ili horizontalna ugradnja   proizvođač Ciat tip od 125 do 133, </t>
    </r>
    <r>
      <rPr>
        <b/>
        <sz val="8"/>
        <rFont val="Arial"/>
        <family val="2"/>
        <charset val="238"/>
      </rPr>
      <t xml:space="preserve">Za navedene radove ishodovati  izvješće od ovlaštene ustanove o provedenoj dezinfekciji. </t>
    </r>
  </si>
  <si>
    <t>Zaštita objekta te kompletno čiščenje i vračanje u prvobitno stanje.</t>
  </si>
  <si>
    <r>
      <t xml:space="preserve">Demontaža oštečenih filtera zraka na ventilokonvektorima proizvođač CIAT, te dobava i ugradnja novih </t>
    </r>
    <r>
      <rPr>
        <b/>
        <sz val="8"/>
        <rFont val="Arial"/>
        <family val="2"/>
        <charset val="238"/>
      </rPr>
      <t xml:space="preserve">filtera klase G3 </t>
    </r>
    <r>
      <rPr>
        <sz val="8"/>
        <rFont val="Arial"/>
        <family val="2"/>
        <charset val="238"/>
      </rPr>
      <t xml:space="preserve">                             </t>
    </r>
  </si>
  <si>
    <t>tip 125,</t>
  </si>
  <si>
    <t>tip 133</t>
  </si>
  <si>
    <t>tip 131</t>
  </si>
  <si>
    <t>NCH 302</t>
  </si>
  <si>
    <t>NCH 202</t>
  </si>
  <si>
    <r>
      <t xml:space="preserve">Demontaža, čiščenje i zamjena filtera zraka na ventilokonvektorima proizvođač CIAT, te dobava i ugradnja novih </t>
    </r>
    <r>
      <rPr>
        <b/>
        <sz val="8"/>
        <rFont val="Arial"/>
        <family val="2"/>
        <charset val="238"/>
      </rPr>
      <t>filtera klase G3.</t>
    </r>
  </si>
  <si>
    <t>O)</t>
  </si>
  <si>
    <t>Personalni dom Univerzal</t>
  </si>
  <si>
    <t xml:space="preserve">Kemijsko čiščenje, pranje aparatom za paru ventilokonvektora sa usisnim i tlačnim rešetkama propuhivanje odvoda kondenzata biorazgradivim deterđentom, vertikalna ili horizontalna ugradnja   proizvođač Ciat, demontaža oštečenih filtera zraka na te dobava i ugradnja novih filtera klase G3    </t>
  </si>
  <si>
    <t>Tip MJ Line NCH 202D mt.41V</t>
  </si>
  <si>
    <t>Tip MJ Line NCH 202D mt.41VD</t>
  </si>
  <si>
    <t>Tip MJ Line CV 202D mt.1</t>
  </si>
  <si>
    <t>Ventilatorski konvektor za dvocijevni sustav, kazetne ugradnju u spušteni strop, komplet s troputnim regulacijskim ventilom s by-passom i crpkom kondenzata.Tip CDL 632 demontaža oštečenih filtera zraka na te dobava i ugradnja novih filtera klase G</t>
  </si>
  <si>
    <t xml:space="preserve">Čiščenje i dezinfekcija i inox  napa komplet sa filterima za masnoću  Proizvod KLIMAOPREMA, Tip: NZP 2000x1000x450-INOX </t>
  </si>
  <si>
    <t>Tlačno-odsisna ležeća side-by-side klima komora, za vanjsku ugradnju proizvod CIAT, Francuska Tip  Airtech 50</t>
  </si>
  <si>
    <t>Čišćenje i dezinfekcija kompletne klima komore tip  Airtech 50, ubacivanje dezinfekcijskog sredstva u kompletni sustav klima komore i ventilacijonih kanala.</t>
  </si>
  <si>
    <t>Servisiranje klima uređaja split sistema, čiščenje vanjske i unutarnje jedinice, čiščenje filtra u server sobi.</t>
  </si>
  <si>
    <t>Bijela uvala</t>
  </si>
  <si>
    <t>Dom Albatros</t>
  </si>
  <si>
    <t>AC Ulika</t>
  </si>
  <si>
    <t>Pažljivo kemijsko pranje kondenzatora dizalice topline (koristiti sredstva koja ne oštečuju  boju i osnovni materijal) proizvođač CIAT tip: TDC150 1kom.</t>
  </si>
  <si>
    <t>Pažljivo kemijsko pranje kondenzatora dizalice topline (koristiti sredstva koja ne oštečuju  boju i osnovni materijal) proizvođač CIAT tip: TDC100 1kom.</t>
  </si>
  <si>
    <t>P)</t>
  </si>
  <si>
    <t>AC Zelena Laguna</t>
  </si>
  <si>
    <t xml:space="preserve">Servisiranje klima uređaja split sistema čiščenje vanjske i unutarnje jedinice. </t>
  </si>
  <si>
    <t>AC Bijela uvala</t>
  </si>
  <si>
    <t xml:space="preserve">Servisiranje klima uređaja split sistema  </t>
  </si>
  <si>
    <t>AC Puntica</t>
  </si>
  <si>
    <t>Servisiranje klima uređaja split sistema, čiščenje vanjske i unutarnje jedinice, čiščenje filtra, kontrola freona po potrebi nadopuna.</t>
  </si>
  <si>
    <t>Pažljivo kemijsko pranje kondenzatora dizalice topline (koristiti sredstva koja ne oštečuju  boju i osnovni materijal) proizvođač CIAT tip: TDC80 1kom.</t>
  </si>
  <si>
    <t>Čiščenje i servisiranje split klima uređaja 4 Kw</t>
  </si>
  <si>
    <t>Servisiranje VRV klima uređaja, čišćenje 4 kom unutarnjih jedinica i vanjske  proizvođač Panasonic</t>
  </si>
  <si>
    <t xml:space="preserve">Kemijsko čiščenje, usisavanje pranje biorazgradivim deterđentom aparatom za paru kazetne ventilatorske jedinice ugrađene u spuštenom stropu, četvercijevnog, dvocijevnog sustava komplet sa  usisnim i tlačnim rešetkma, maskama u sobama i zajedničkim prostorima. Ucijenu uključiti premjještaj stolova i stolica te vračanje nakoz završetka radova, dobavu i korištenje skele (u zajedničkim prostorima) kao i zaštitu podova,opreme objekta  proizvod Ciat, tip Melody, Coadis, Major Line (radove čišćenja i zamjene filtera. </t>
  </si>
  <si>
    <t>Napomena: U restoranu predvidjeti pomicanje namještaja te vračanje nakon čiščenja i zamjena filtera kao i za vrijeme izvođenja trebat će prilagoditi drugim izvođačima ostalih radova (pituri parketari i dr.).</t>
  </si>
  <si>
    <t xml:space="preserve">Demontaža filtera zraka na kazetnim podstropnim jedinicama  te dobava i ugradnja novih filtera klase G3.                                                            </t>
  </si>
  <si>
    <t xml:space="preserve">Za navedene radove čišćenja ventilokonvektora i klima komora potrebno je  ishodovati  izvješće od ovlaštene ustanove o provedenoj dezinfekciji klima uređaja na objektu </t>
  </si>
  <si>
    <t>Pažljiva demontaža, pažljivo odlaganje sa strane (uz postavu zaštite drvenog parketa na koji se odlaže) i kasnija ponovna pažljiva montaža dekorativne obloge u spuštenom GK stropu restorana koja je izvedena u poljima površine svakog do 22 m2. Dekorativna obloga se sastoji iz lamela presjeka cca 3x8 cm (šir x vis) izvedenih iz višeslojne iverice završne obrade u furniru koje su postavljene na razmaku do cca 10 cm. Lamele su dužine cca 235 cm (pola dužine polja) i s gornje strane su međusobno učvršćene poprečnim letvama tako da zajedno tvore segmente veličine cca 235x110 cm. Ti segmenti su jedan do drugoga učvršćeni vijcima u nosivu viseću drvenu konstrukciju koja je obješena na strop povišene niše unutar GK spušteng stropa u za to predviđenim poljima. Ukupne dimenzije svakog polja iznose cca 470x470 cm ili manje. U restoranu se nalazi ukupno 17 polja. Dekorativna obloga se nalazi na visini cca 320 cm od poda restorana.</t>
  </si>
  <si>
    <r>
      <t xml:space="preserve">Prilikom izvođenja radova </t>
    </r>
    <r>
      <rPr>
        <b/>
        <sz val="8"/>
        <rFont val="Arial"/>
        <family val="2"/>
      </rPr>
      <t>strogo voditi računa o sprinkler mlaznicama koje su pozicionirane unutar rastera lamela, o rasvjetnim tijelima u tim istim prorezima lamela,</t>
    </r>
    <r>
      <rPr>
        <sz val="8"/>
        <rFont val="Arial"/>
        <family val="2"/>
      </rPr>
      <t xml:space="preserve"> i slično, čija demontaža nije predviđena, a sve kako ne bi došlo do oštećenja istih. Prije početka izvođenja radova odmaknuti restoranske stolove i stolice na mjestu izvođenja radova i vratiti iste na poziciju nakon okončanja radova (bez povlačenja metalne baze stolova po podu kako ne bi ostali tragovi na drvenom parketu!). U cijenu stavke ulazi sav potreban pribor i rad za demontažu i kasniju montažu segmenata navedene dekorativne drvene obloge do pune funkcionalnosti uključivo i potrebnu pomičnu skelu te po potrebi dobavu i ugradbu novih spojnih vijaka i bušenje potrebno za montažu istih na novim pozicijama prilikom montaže segmenata na nosivu viseću drvenu konstrukciju.</t>
    </r>
  </si>
  <si>
    <t>Radovi se izvode u svrhu servisiranja strojarske opreme u spuštenom stropu iznad dekorativne obloge. Količina data u stavci odnosi se na površinu svih segmenata u svim poljima, ali se demotiraju samo oni segmenti čija je demontaža nužna za izvođenje strojarskih radova (ili svi segmenti ako tako odredi strojarski nadzor na licu mejsta).                   Obračun po m2 demontiranih segmenata:</t>
  </si>
  <si>
    <t>Pažljivo kemijsko pranje kondenzatora dizalice topline proizvođač CIAT tip ILDH 1000Z. koristiti sredstva koja ne oštečuju osnovni materijal.</t>
  </si>
  <si>
    <t xml:space="preserve">Kemijsko čiščenje, pranje biorazgradivim deterđentom aparatom za paru ventilokonvektora u spuštenom stropu, horizontalna ugradnja komplet sa  zaštitnim maskama, usisnim i tlačnim rešetkama,   čišćenje grijača-hladnjaka, kadica kondenzata kao i odvoda kondenzata, proizvođač Ciat tip Major, predvidjeti otvaranje i zatvaranje revizionih otvora,  demontaža i montaža rešetki. Za navedene radove ishodovati  izvješće od ovlaštene ustanove o provedenoj dezinfekciji.   </t>
  </si>
  <si>
    <t xml:space="preserve">Kemijsko čiščenje, pranje biorazgradivim deterđentom aparatom za paru ventilokonvektora Coadis proizvođač CIAT u spuštenom stropu, zamjenu filtera zraka   uključiti dobavu i korištenje skele visine 4 m  (recepcija i snack, igraona, animacija,fitnes,).                                           </t>
  </si>
  <si>
    <t xml:space="preserve">Kemijsko čiščenje, pranje biorazgradivim deterđentom aparatom za paru  na unutarnjoj međustropnoj jedinici CIATESA ICH 255 proizvođač CIAT te dobava i zamjena  filtera zraka (4 filtera).                                           </t>
  </si>
  <si>
    <t xml:space="preserve">Servisiranje klima uređaja split sistema    čiščenje vanjske i unutarnje jedinice, čiščenje filtra, kontrola freona po potrebi nadopuna </t>
  </si>
  <si>
    <t xml:space="preserve">Kemijsko čiščenje, usisavanje, pranje biorazgradivim deterđentom aparatom za paru ventilokonvektora, vertikalna ili horizontalna ugradnja komplet sa  zaštitnim maskama, usisnim i tlačnim rešetkama proizvođač Ciat tip Major CV  i NCH  predvidjeti otvaranje i zatvaranje revizionih otvora, kao i demontaža i montaža rešetki. Za navedene radove ishodovati  izvješće od ovlaštene ustanove o provedenoj dezinfekciji.   </t>
  </si>
  <si>
    <t>Pažljivo kemijsko pranje kondenzatora dizalice topline proizvođač CIAT tip ILDH 900V 2 kom i  ILDH 702 1 kom  koristiti sredstva koja ne oštečuju osnovni materijal.</t>
  </si>
  <si>
    <t xml:space="preserve">Dobava i zamjena filtera zraka na ventilokonvektorima proizvođač CIAT klase G3                              </t>
  </si>
  <si>
    <t>tip  129</t>
  </si>
  <si>
    <t>tip  331</t>
  </si>
  <si>
    <t>tip  333</t>
  </si>
  <si>
    <t xml:space="preserve">Demontaža čiščenje, pranje aparatom za paru biorazgradivim deterđentom filtera i tlačne i usisne rešetke   stropnog ventilokonvektora tip NCH 325 i 327 te ponovna montaža. U cijenu uključiti zaštitu tepisona po sobama. </t>
  </si>
  <si>
    <t>Servisiranje klima uređaja split sistema čiščenje vanjske i unutarnje jedinice.</t>
  </si>
  <si>
    <r>
      <t>Kemijsko čiščenje, usisavanje, pranje biorazgradivim deterđentom aparatom za paru ventilokonvektora vertikalna ili horizontalna ugradnja komplet sa  zaštitnim maskama, usisnim i tlačnim rešetkama proizvođač Ciat tip  333 i 133, pomicanje namještaja, vračanje nakon završetka radova.</t>
    </r>
    <r>
      <rPr>
        <b/>
        <sz val="8"/>
        <rFont val="Arial"/>
        <family val="2"/>
      </rPr>
      <t xml:space="preserve">Za navedene radove ishodovati  izvješće od ovlaštene ustanove o provedenoj dezinfekciji. </t>
    </r>
  </si>
  <si>
    <t>Pažljivo kemijsko pranje kondenzatora dizalice topline proizvođač CIAT tip ILK900 A 1 kom  i IAB 800-2 1 kom i ILD 1200V 1kom. koristiti sredstva koja ne oštečuju osnovni materijal.</t>
  </si>
  <si>
    <t>Pažljivo kemijsko pranje kondenzatora dizalice topline proizvođač CIAT tip ILD1200V, koristiti sredstva koja ne oštečuju osnovni materijal.</t>
  </si>
  <si>
    <t xml:space="preserve">Kemijsko čiščenje, pranje aparatom za paru ventilokonvektora sa usisnim i tlačnim rešetkama propuhivanje odvoda kondenzata biorazgradivim deterđentom,  proizvođač Ciat tip od 125 do 133. Za navedene radove ishodovati  izvješće od ovlaštene ustanove o provedenoj dezinfekciji. </t>
  </si>
  <si>
    <t>pomicanje namještaja zbog pristupa ventilokonvektoru, zaštita objekta, nakon završetka radova kompletno čiščenje i vračanje u prvobitno stanje,</t>
  </si>
  <si>
    <t xml:space="preserve">Demontaža oštečenih filtera zraka na ventilokonvektorima (proizvod CIAT), te dobava i ugradnja novih filtera, predvidjeti dobavu i korištenje pokretne skele sa gumenim kotačima visine 4 metra u zajedničkim prostorima.                                             </t>
  </si>
  <si>
    <t>tip  131</t>
  </si>
  <si>
    <t>tip  133</t>
  </si>
  <si>
    <t>tip  CV125</t>
  </si>
  <si>
    <t>Kemijsko čiščenje, pranje biorazgradivim deterđentom aparatom za paru ventilokonvektora vertikalna ili horizontalna ugradnja komplet sa  zaštitnim maskama, struganje i čišćenje kadica kondenzata sa ispiranjem odvoda, usisnim i tlačnim rešetkama proizvođač Ciat tip 329 i  333, U prostoru recepcije i restorana predvidjet skelu visine cca 4m,   odmicanje namještaja te ponovno vračanje nakon završetka radova.</t>
  </si>
  <si>
    <t>TIP  329</t>
  </si>
  <si>
    <t>TIP  331</t>
  </si>
  <si>
    <t>TIP  333</t>
  </si>
  <si>
    <t>TIP  CV249</t>
  </si>
  <si>
    <t xml:space="preserve">Pažljiva demontaža te ponovna montaža perforirane rešetke spuštenog stropa kemijsko čiščenje, pranje biorazgradivim deterđentom  ventilokonvektora komplet  sa  usisnim i tlačnim rešetkama proizvođač Ciat tip  NCH 325.  </t>
  </si>
  <si>
    <t xml:space="preserve">Demontaža filtera zraka u spuštenom stropu, te dobava i ugradnja novih filtera klase G4 dimenzija 600x600mm                                                            </t>
  </si>
  <si>
    <t>Demontaža zaštitne maske stropne ventilacijske jedinice tip COADIS LINE 900, čišćenje filtera, maske, provjera odvoda kondenzata te ponovna montaža</t>
  </si>
  <si>
    <t>Servisiranje klima uređaja Toshiba 7,5 kw , čišćenje vanjske i 3 unutarnje jedinice</t>
  </si>
  <si>
    <t xml:space="preserve">Servisiranje klima uređaja split sistema čiščenje vanjske i unutarnje jedinice, čiščenje filtra, kontrola freona po potrebi nadopuna. </t>
  </si>
  <si>
    <t>Čišćenje tlačnih i odsisnih rešetki ventilatorske jedinice Toshiba 7kom</t>
  </si>
  <si>
    <t>Čišćenje oštećene izolacije te dobava i ugradnja toplinske izolacije sa parnom branom, debljine 19 mm, proizvod Armaflex i ovita Al. limom cijevi NO 80 .</t>
  </si>
  <si>
    <t xml:space="preserve">Pažljivo kemijsko pranje kondenzatora dizalice topline proizvođač CIAT tip ILKH 1000 2 kom  i ILDH 750Z 2 kom koristiti sredstva koja ne oštečuju boju i  osnovni materijal. </t>
  </si>
  <si>
    <r>
      <t xml:space="preserve">Demontaža oštečenih filtera zraka na ventilokonvektorima proizvođač CIAT, te dobava i ugradnja novih filtera klase </t>
    </r>
    <r>
      <rPr>
        <b/>
        <sz val="8"/>
        <rFont val="Arial"/>
        <family val="2"/>
      </rPr>
      <t xml:space="preserve">G3. </t>
    </r>
    <r>
      <rPr>
        <sz val="8"/>
        <rFont val="Arial"/>
        <family val="2"/>
      </rPr>
      <t xml:space="preserve">                                                           </t>
    </r>
  </si>
  <si>
    <t>Demontaža oštećenih te dobava i ugradnja novih filtera klima komore dimenzija:</t>
  </si>
  <si>
    <t>592X592X47</t>
  </si>
  <si>
    <t>325X1875X47</t>
  </si>
  <si>
    <t>325X825X47</t>
  </si>
  <si>
    <t>220X1050X47</t>
  </si>
  <si>
    <t xml:space="preserve">Kemijsko čiščenje, pranje aparatom za paru dvocijevnih ventilokonvektora  original zaštitnim maskama ili drvenim zaštitnim maskama, biorazgradivim deterđentom proizvođač Ciat </t>
  </si>
  <si>
    <t>pomicanje namještaja  zbog pristupa ventilokonvektoru, zaštita podova i namještaja  po završetku radova kompletno čiščenje i vračanje u prvobitno stanje.</t>
  </si>
  <si>
    <t xml:space="preserve">Za navedene radove ishodovati  izvješće od ovlaštene ustanove o provedenoj dezinfekciji klima uređaja na objektu </t>
  </si>
  <si>
    <t xml:space="preserve">Demontaža oštečenih filtera zraka na ventilokonvektorima proizvođač CIAT tip Major 2, te dobava i ugradnja novih filtera klase G3                              </t>
  </si>
  <si>
    <t xml:space="preserve"> tip Major 327 </t>
  </si>
  <si>
    <t xml:space="preserve"> tip Major 329 </t>
  </si>
  <si>
    <t xml:space="preserve"> tip Major 331 </t>
  </si>
  <si>
    <t xml:space="preserve"> tip Major 333 </t>
  </si>
  <si>
    <r>
      <t xml:space="preserve">Čišćenje i dezinfekcija kompletne klima komore  otvaranje i zatvaranje  oplošja kk, zaštita el. motora i ostalih el. sklopova automatike pvc folijom, pranje  komore toplom vodom unutarnje i vanjsko visokoučinskim neutralnim biorazgrađivačem sredstvom za pranje u kojeg je dodano dezinfekcijsko sredstvo, koristiti sredstva koja ne oštečuju osnovni materijal.  </t>
    </r>
    <r>
      <rPr>
        <b/>
        <sz val="8"/>
        <rFont val="Arial"/>
        <family val="2"/>
        <charset val="238"/>
      </rPr>
      <t>Ubacivanje dezinfekcijskog sredstva u kompletni sustav klima komore i ventilacijskih kanala. (zbrinjavanje otpadnog materijala)</t>
    </r>
  </si>
  <si>
    <r>
      <t xml:space="preserve">ispuhivanje grijača-hladnjaka, kadice kondenzata  odvoda kondenzata,  aparatom na paru </t>
    </r>
    <r>
      <rPr>
        <b/>
        <sz val="8"/>
        <rFont val="Arial"/>
        <family val="2"/>
        <charset val="238"/>
      </rPr>
      <t xml:space="preserve">antibakterijska dezinfekcija </t>
    </r>
  </si>
  <si>
    <t>Servisiranje klima uređaja split sistema čiščenje vanjske i unutarnje jedinice, čiščenje filtra, kontrola freona po potrebi nadopuna.(u hotelu 5 kom i 2 kom u Vili Astra).</t>
  </si>
  <si>
    <t>Dobava i ugradnja filtera zraka na ventilokonvektoru proizvođač CIAT tip133  i tip 333,</t>
  </si>
  <si>
    <t>tip Major 402C</t>
  </si>
  <si>
    <t>tip Major 602D</t>
  </si>
  <si>
    <t>Kemijsko čiščenje, pranje aparatom za paru biorazgradivim deterđentom ventilokonvektora horizontalna ugradnja  original zaštitnim maskama, knaufa  ili amstrong ploče (pažlljiva demontaža ploća te ponovna montaža) proiz. Ciat, nakon završetka radova kompletno čiščenje i vračanje u prvobitno stanje u cijenu uračunati  ispitivanje odvoda kondenzata.</t>
  </si>
  <si>
    <t>Ukupno Hotel Parentium)</t>
  </si>
  <si>
    <t>Ukupno Hotel Albatros</t>
  </si>
  <si>
    <t>Ukupno Hotel Molindrio</t>
  </si>
  <si>
    <t xml:space="preserve"> Ukupno Hotel Plavi</t>
  </si>
  <si>
    <t xml:space="preserve"> Ukupno Hotel Istra</t>
  </si>
  <si>
    <t>Ukupno Hotel Materada</t>
  </si>
  <si>
    <t>Ukupno Grand Hotel  Bonavia</t>
  </si>
  <si>
    <t>Ukupno Hotel Park Resort</t>
  </si>
  <si>
    <t>Ukupno Hotel Galijot</t>
  </si>
  <si>
    <t>Ukupno Hotel Mediteran</t>
  </si>
  <si>
    <t>Ukupno Dvorana Inrersport</t>
  </si>
  <si>
    <t>HTZ</t>
  </si>
  <si>
    <t>Ukupno Hotel Zorna</t>
  </si>
  <si>
    <t>HD</t>
  </si>
  <si>
    <t>Ukupno Hotel Delfin</t>
  </si>
  <si>
    <t>HGV</t>
  </si>
  <si>
    <t>Ukupno Hotel Gran Vista</t>
  </si>
  <si>
    <t>Ukupno Apartmansko naselje Bellevue</t>
  </si>
  <si>
    <t>ANB</t>
  </si>
  <si>
    <t>PDU</t>
  </si>
  <si>
    <t>Ukupno Personalni dom Univerzal</t>
  </si>
  <si>
    <t>ACU</t>
  </si>
  <si>
    <t>Ukupno AC Ulika</t>
  </si>
  <si>
    <t>ACZL</t>
  </si>
  <si>
    <t>Ukupno AC Zelena Laguna</t>
  </si>
  <si>
    <t>Ukupno AC Bijela uvala</t>
  </si>
  <si>
    <t>Ukupno AC Puntica</t>
  </si>
  <si>
    <t>ACBU</t>
  </si>
  <si>
    <t>ACPU</t>
  </si>
  <si>
    <t>GHB</t>
  </si>
  <si>
    <t>HMED</t>
  </si>
  <si>
    <t>Dvorana Intersport</t>
  </si>
  <si>
    <t>AC Bijela Uvala</t>
  </si>
  <si>
    <t>24.</t>
  </si>
  <si>
    <t>25.</t>
  </si>
  <si>
    <t>26.</t>
  </si>
  <si>
    <t>27.</t>
  </si>
  <si>
    <t>28.</t>
  </si>
  <si>
    <t>29.</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</si>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</sst>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k_n_-;\-* #,##0.00\ _k_n_-;_-* &quot;-&quot;??\ _k_n_-;_-@_-"/>
    <numFmt numFmtId="165" formatCode="#,##0.00\ &quot;kn&quot;"/>
    <numFmt numFmtId="166" formatCode="#,##0.00\ _k_n"/>
    <numFmt numFmtId="167" formatCode="_-* #,##0.00\ _k_n_-;\-* #,##0.00\ _k_n_-;_-* \-??\ _k_n_-;_-@_-"/>
  </numFmts>
  <fonts count="33"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8"/>
      <name val="Arial"/>
      <family val="2"/>
      <charset val="238"/>
    </font>
    <font>
      <sz val="11"/>
      <color theme="1"/>
      <name val="Calibri"/>
      <family val="2"/>
      <charset val="238"/>
      <scheme val="minor"/>
    </font>
    <font>
      <sz val="8"/>
      <color theme="0" tint="-0.499984740745262"/>
      <name val="Arial"/>
      <family val="2"/>
      <charset val="238"/>
    </font>
    <font>
      <b/>
      <sz val="8"/>
      <color rgb="FFFF0000"/>
      <name val="Arial"/>
      <family val="2"/>
      <charset val="238"/>
    </font>
    <font>
      <sz val="8"/>
      <color rgb="FFFF0000"/>
      <name val="Arial"/>
      <family val="2"/>
      <charset val="238"/>
    </font>
    <font>
      <sz val="8"/>
      <color indexed="8"/>
      <name val="Arial"/>
      <family val="2"/>
      <charset val="238"/>
    </font>
    <font>
      <vertAlign val="superscript"/>
      <sz val="8"/>
      <name val="Arial"/>
      <family val="2"/>
      <charset val="238"/>
    </font>
    <font>
      <i/>
      <sz val="8"/>
      <name val="Arial"/>
      <family val="2"/>
      <charset val="238"/>
    </font>
    <font>
      <b/>
      <u/>
      <sz val="8"/>
      <name val="Arial"/>
      <family val="2"/>
      <charset val="238"/>
    </font>
    <font>
      <sz val="10"/>
      <name val="Helv"/>
    </font>
    <font>
      <b/>
      <sz val="8"/>
      <name val="Arial CE"/>
      <charset val="238"/>
    </font>
    <font>
      <sz val="8"/>
      <name val="Arial CE"/>
      <family val="2"/>
      <charset val="238"/>
    </font>
    <font>
      <sz val="8"/>
      <name val="Arial"/>
      <family val="2"/>
    </font>
    <font>
      <sz val="8"/>
      <name val="Arial CE"/>
      <charset val="238"/>
    </font>
    <font>
      <b/>
      <sz val="8"/>
      <name val="Arial CE"/>
      <family val="2"/>
      <charset val="238"/>
    </font>
    <font>
      <b/>
      <sz val="8"/>
      <name val="Arial"/>
      <family val="2"/>
    </font>
    <font>
      <sz val="8"/>
      <name val="Arial CE"/>
    </font>
    <font>
      <b/>
      <sz val="8"/>
      <name val="Arial CE"/>
    </font>
    <font>
      <sz val="8"/>
      <color indexed="10"/>
      <name val="Arial"/>
      <family val="2"/>
      <charset val="238"/>
    </font>
    <font>
      <sz val="8"/>
      <color theme="1"/>
      <name val="Arial"/>
      <family val="2"/>
      <charset val="238"/>
    </font>
    <font>
      <sz val="10"/>
      <color theme="1"/>
      <name val="Arial"/>
      <family val="2"/>
    </font>
    <font>
      <b/>
      <sz val="8"/>
      <color indexed="8"/>
      <name val="Arial"/>
      <family val="2"/>
    </font>
    <font>
      <sz val="11"/>
      <color indexed="8"/>
      <name val="Arial"/>
      <family val="2"/>
    </font>
    <font>
      <sz val="8"/>
      <name val="Helv"/>
    </font>
    <font>
      <sz val="11"/>
      <color indexed="8"/>
      <name val="Calibri"/>
      <family val="2"/>
      <charset val="238"/>
    </font>
    <font>
      <b/>
      <sz val="8"/>
      <color indexed="8"/>
      <name val="Arial"/>
      <family val="2"/>
      <charset val="238"/>
    </font>
  </fonts>
  <fills count="4">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s>
  <borders count="25">
    <border>
      <left/>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auto="1"/>
      </top>
      <bottom style="medium">
        <color indexed="64"/>
      </bottom>
      <diagonal/>
    </border>
  </borders>
  <cellStyleXfs count="28">
    <xf numFmtId="0" fontId="0"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167" fontId="5" fillId="0" borderId="0" applyFill="0" applyBorder="0" applyAlignment="0" applyProtection="0"/>
    <xf numFmtId="0" fontId="5" fillId="0" borderId="0"/>
    <xf numFmtId="0" fontId="4" fillId="0" borderId="0"/>
    <xf numFmtId="0" fontId="5" fillId="0" borderId="0"/>
    <xf numFmtId="0" fontId="16" fillId="0" borderId="0"/>
    <xf numFmtId="0" fontId="3" fillId="0" borderId="0"/>
    <xf numFmtId="0" fontId="3" fillId="0" borderId="0"/>
    <xf numFmtId="0" fontId="2" fillId="0" borderId="0"/>
    <xf numFmtId="0" fontId="5" fillId="0" borderId="0"/>
    <xf numFmtId="0" fontId="5" fillId="0" borderId="0"/>
    <xf numFmtId="0" fontId="1" fillId="0" borderId="0"/>
    <xf numFmtId="0" fontId="1" fillId="0" borderId="0"/>
    <xf numFmtId="43" fontId="5" fillId="0" borderId="0" applyFont="0" applyFill="0" applyBorder="0" applyAlignment="0" applyProtection="0"/>
    <xf numFmtId="0" fontId="27" fillId="0" borderId="0"/>
    <xf numFmtId="164" fontId="5" fillId="0" borderId="0" applyFont="0" applyFill="0" applyBorder="0" applyAlignment="0" applyProtection="0"/>
    <xf numFmtId="3" fontId="29" fillId="0" borderId="0">
      <alignment horizontal="justify" vertical="justify"/>
    </xf>
    <xf numFmtId="0" fontId="31" fillId="0" borderId="0"/>
  </cellStyleXfs>
  <cellXfs count="574">
    <xf numFmtId="0" fontId="0" fillId="0" borderId="0" xfId="0"/>
    <xf numFmtId="0" fontId="6" fillId="0" borderId="0" xfId="0" applyFont="1" applyAlignment="1">
      <alignment horizontal="center" vertical="center"/>
    </xf>
    <xf numFmtId="4" fontId="7" fillId="0" borderId="0" xfId="0" applyNumberFormat="1" applyFont="1" applyFill="1" applyBorder="1" applyAlignment="1">
      <alignment wrapText="1"/>
    </xf>
    <xf numFmtId="0" fontId="6" fillId="0" borderId="0" xfId="0" applyFont="1" applyFill="1" applyBorder="1" applyAlignment="1">
      <alignment horizontal="center" vertical="center"/>
    </xf>
    <xf numFmtId="4" fontId="6" fillId="0" borderId="0" xfId="0" applyNumberFormat="1" applyFont="1" applyFill="1" applyBorder="1" applyAlignment="1"/>
    <xf numFmtId="0" fontId="6" fillId="0" borderId="0" xfId="0" applyFont="1" applyFill="1" applyBorder="1" applyAlignment="1">
      <alignment vertical="center"/>
    </xf>
    <xf numFmtId="0" fontId="6" fillId="0" borderId="0" xfId="0" applyFont="1" applyAlignment="1">
      <alignment vertical="center"/>
    </xf>
    <xf numFmtId="4" fontId="6" fillId="0" borderId="0" xfId="0" applyNumberFormat="1" applyFont="1" applyAlignment="1">
      <alignment vertical="center"/>
    </xf>
    <xf numFmtId="0" fontId="9" fillId="0" borderId="0" xfId="0" applyFont="1" applyAlignment="1">
      <alignment vertical="center"/>
    </xf>
    <xf numFmtId="0" fontId="10" fillId="0" borderId="8" xfId="8" applyFont="1" applyFill="1" applyBorder="1" applyAlignment="1">
      <alignment vertical="center"/>
    </xf>
    <xf numFmtId="0" fontId="11" fillId="0" borderId="0" xfId="8" applyFont="1" applyFill="1" applyBorder="1" applyAlignment="1">
      <alignment horizontal="center" vertical="center"/>
    </xf>
    <xf numFmtId="0" fontId="11" fillId="0" borderId="0" xfId="0" applyFont="1" applyAlignment="1">
      <alignment vertical="center"/>
    </xf>
    <xf numFmtId="4" fontId="6" fillId="0" borderId="5" xfId="8" applyNumberFormat="1" applyFont="1" applyFill="1" applyBorder="1" applyAlignment="1">
      <alignment vertical="center"/>
    </xf>
    <xf numFmtId="4" fontId="6" fillId="0" borderId="0" xfId="8" applyNumberFormat="1" applyFont="1" applyFill="1" applyBorder="1" applyAlignment="1">
      <alignment horizontal="center" vertical="center"/>
    </xf>
    <xf numFmtId="4" fontId="6" fillId="0" borderId="2" xfId="8" applyNumberFormat="1" applyFont="1" applyFill="1" applyBorder="1" applyAlignment="1">
      <alignment vertical="center"/>
    </xf>
    <xf numFmtId="4" fontId="7" fillId="0" borderId="2" xfId="8" applyNumberFormat="1" applyFont="1" applyFill="1" applyBorder="1" applyAlignment="1">
      <alignment vertical="center" wrapText="1"/>
    </xf>
    <xf numFmtId="4" fontId="7" fillId="0" borderId="0" xfId="8" applyNumberFormat="1" applyFont="1" applyFill="1" applyBorder="1" applyAlignment="1">
      <alignment vertical="center" wrapText="1"/>
    </xf>
    <xf numFmtId="4" fontId="7" fillId="0" borderId="0" xfId="8" applyNumberFormat="1" applyFont="1" applyFill="1" applyBorder="1" applyAlignment="1">
      <alignment horizontal="left" vertical="center" wrapText="1"/>
    </xf>
    <xf numFmtId="0" fontId="6" fillId="0" borderId="0" xfId="8" applyFont="1" applyFill="1" applyBorder="1" applyAlignment="1">
      <alignment horizontal="center" vertical="center" wrapText="1"/>
    </xf>
    <xf numFmtId="4" fontId="7" fillId="0" borderId="13" xfId="8" applyNumberFormat="1" applyFont="1" applyFill="1" applyBorder="1" applyAlignment="1">
      <alignment vertical="center" wrapText="1"/>
    </xf>
    <xf numFmtId="0" fontId="7" fillId="0" borderId="0" xfId="10" applyFont="1" applyFill="1" applyBorder="1" applyAlignment="1">
      <alignment horizontal="center" vertical="center"/>
    </xf>
    <xf numFmtId="4" fontId="6" fillId="0" borderId="2" xfId="10" applyNumberFormat="1" applyFont="1" applyFill="1" applyBorder="1" applyAlignment="1">
      <alignment vertical="center"/>
    </xf>
    <xf numFmtId="0" fontId="7" fillId="0" borderId="0" xfId="10" applyFont="1" applyFill="1" applyBorder="1" applyAlignment="1">
      <alignment vertical="center" wrapText="1"/>
    </xf>
    <xf numFmtId="4" fontId="7" fillId="0" borderId="2" xfId="10" applyNumberFormat="1" applyFont="1" applyFill="1" applyBorder="1" applyAlignment="1">
      <alignment vertical="center" wrapText="1"/>
    </xf>
    <xf numFmtId="0" fontId="6" fillId="0" borderId="0" xfId="10" applyFont="1" applyFill="1" applyBorder="1" applyAlignment="1">
      <alignment vertical="center"/>
    </xf>
    <xf numFmtId="0" fontId="6" fillId="0" borderId="0" xfId="10" applyFont="1" applyFill="1" applyBorder="1" applyAlignment="1">
      <alignment horizontal="center" vertical="center"/>
    </xf>
    <xf numFmtId="0" fontId="6" fillId="0" borderId="0" xfId="10" applyFont="1" applyFill="1" applyBorder="1" applyAlignment="1">
      <alignment vertical="center" wrapText="1"/>
    </xf>
    <xf numFmtId="0" fontId="6" fillId="0" borderId="0" xfId="10" applyFont="1" applyFill="1" applyBorder="1" applyAlignment="1">
      <alignment horizontal="center" vertical="center" wrapText="1"/>
    </xf>
    <xf numFmtId="0" fontId="7" fillId="0" borderId="0" xfId="10" applyFont="1" applyFill="1" applyBorder="1" applyAlignment="1">
      <alignment horizontal="left" vertical="center" wrapText="1"/>
    </xf>
    <xf numFmtId="0" fontId="7" fillId="0" borderId="0" xfId="10" applyFont="1" applyFill="1" applyBorder="1" applyAlignment="1">
      <alignment vertical="center"/>
    </xf>
    <xf numFmtId="0" fontId="6" fillId="0" borderId="0" xfId="10" applyFont="1" applyFill="1" applyBorder="1" applyAlignment="1">
      <alignment horizontal="left" vertical="center"/>
    </xf>
    <xf numFmtId="4" fontId="6" fillId="0" borderId="0" xfId="0" applyNumberFormat="1" applyFont="1" applyFill="1" applyAlignment="1">
      <alignment vertical="center"/>
    </xf>
    <xf numFmtId="0" fontId="7" fillId="0" borderId="0" xfId="9" applyFont="1" applyFill="1" applyBorder="1" applyAlignment="1">
      <alignment vertical="center" wrapText="1"/>
    </xf>
    <xf numFmtId="4" fontId="7" fillId="0" borderId="2" xfId="9" applyNumberFormat="1" applyFont="1" applyFill="1" applyBorder="1" applyAlignment="1">
      <alignment vertical="center" wrapText="1"/>
    </xf>
    <xf numFmtId="4" fontId="6" fillId="0" borderId="2" xfId="9" applyNumberFormat="1" applyFont="1" applyFill="1" applyBorder="1" applyAlignment="1">
      <alignment vertical="center"/>
    </xf>
    <xf numFmtId="0" fontId="7" fillId="0" borderId="0" xfId="9" applyFont="1" applyFill="1" applyBorder="1" applyAlignment="1">
      <alignment vertical="center"/>
    </xf>
    <xf numFmtId="0" fontId="7" fillId="0" borderId="0" xfId="9" applyFont="1" applyFill="1" applyBorder="1" applyAlignment="1">
      <alignment horizontal="left" vertical="center" wrapText="1"/>
    </xf>
    <xf numFmtId="0" fontId="6" fillId="0" borderId="0" xfId="9" applyFont="1" applyFill="1" applyBorder="1" applyAlignment="1">
      <alignment horizontal="left" vertical="center"/>
    </xf>
    <xf numFmtId="0" fontId="6" fillId="0" borderId="0" xfId="9" applyFont="1" applyFill="1" applyBorder="1" applyAlignment="1">
      <alignment horizontal="center" vertical="center" wrapText="1"/>
    </xf>
    <xf numFmtId="0" fontId="6" fillId="0" borderId="0" xfId="9" applyFont="1" applyFill="1" applyAlignment="1">
      <alignment horizontal="center" vertical="center" wrapText="1"/>
    </xf>
    <xf numFmtId="0" fontId="14" fillId="0" borderId="0" xfId="9" applyFont="1" applyFill="1" applyBorder="1" applyAlignment="1">
      <alignment horizontal="left" vertical="center"/>
    </xf>
    <xf numFmtId="0" fontId="14" fillId="0" borderId="0" xfId="9" applyFont="1" applyFill="1" applyBorder="1" applyAlignment="1">
      <alignment horizontal="center" vertical="center"/>
    </xf>
    <xf numFmtId="0" fontId="6" fillId="0" borderId="0" xfId="9" applyFont="1" applyFill="1" applyBorder="1" applyAlignment="1">
      <alignment vertical="center" wrapText="1"/>
    </xf>
    <xf numFmtId="4" fontId="6" fillId="0" borderId="2" xfId="0" applyNumberFormat="1" applyFont="1" applyFill="1" applyBorder="1" applyAlignment="1">
      <alignment vertical="center"/>
    </xf>
    <xf numFmtId="0" fontId="6" fillId="0" borderId="0" xfId="7" applyFont="1" applyFill="1" applyBorder="1" applyAlignment="1">
      <alignment vertical="center"/>
    </xf>
    <xf numFmtId="4" fontId="6" fillId="0" borderId="2" xfId="7" applyNumberFormat="1" applyFont="1" applyFill="1" applyBorder="1" applyAlignment="1">
      <alignment vertical="center"/>
    </xf>
    <xf numFmtId="0" fontId="7" fillId="0" borderId="0" xfId="7" applyFont="1" applyFill="1" applyBorder="1" applyAlignment="1">
      <alignment horizontal="left" vertical="center" wrapText="1"/>
    </xf>
    <xf numFmtId="0" fontId="7" fillId="0" borderId="0" xfId="7" applyFont="1" applyFill="1" applyBorder="1" applyAlignment="1">
      <alignment vertical="center"/>
    </xf>
    <xf numFmtId="0" fontId="6" fillId="0" borderId="0" xfId="7" applyFont="1" applyFill="1" applyBorder="1" applyAlignment="1">
      <alignment horizontal="left" vertical="center"/>
    </xf>
    <xf numFmtId="0" fontId="6" fillId="0" borderId="0" xfId="7" applyFont="1" applyFill="1" applyBorder="1" applyAlignment="1">
      <alignment vertical="center" wrapText="1"/>
    </xf>
    <xf numFmtId="0" fontId="6" fillId="0" borderId="0" xfId="7" applyFont="1" applyFill="1" applyAlignment="1">
      <alignment horizontal="center" vertical="center" wrapText="1"/>
    </xf>
    <xf numFmtId="166" fontId="7" fillId="0" borderId="0" xfId="0" applyNumberFormat="1" applyFont="1" applyFill="1" applyBorder="1" applyAlignment="1">
      <alignment horizontal="center" vertical="center"/>
    </xf>
    <xf numFmtId="166" fontId="6" fillId="0" borderId="0" xfId="0" applyNumberFormat="1" applyFont="1" applyFill="1" applyBorder="1" applyAlignment="1">
      <alignment horizontal="center" vertical="center"/>
    </xf>
    <xf numFmtId="4" fontId="6" fillId="0" borderId="5" xfId="0" applyNumberFormat="1" applyFont="1" applyFill="1" applyBorder="1" applyAlignment="1">
      <alignment vertical="center"/>
    </xf>
    <xf numFmtId="166" fontId="6" fillId="0" borderId="0" xfId="0" applyNumberFormat="1" applyFont="1" applyFill="1" applyBorder="1" applyAlignment="1">
      <alignment vertical="center"/>
    </xf>
    <xf numFmtId="166" fontId="7" fillId="0" borderId="0" xfId="0" applyNumberFormat="1" applyFont="1" applyFill="1" applyBorder="1" applyAlignment="1">
      <alignment vertical="center"/>
    </xf>
    <xf numFmtId="166" fontId="7" fillId="0" borderId="0" xfId="0" applyNumberFormat="1" applyFont="1" applyFill="1" applyBorder="1" applyAlignment="1">
      <alignment horizontal="left" vertical="center" wrapText="1"/>
    </xf>
    <xf numFmtId="166" fontId="6" fillId="0" borderId="0" xfId="0" applyNumberFormat="1" applyFont="1" applyFill="1" applyBorder="1" applyAlignment="1">
      <alignment horizontal="left" vertical="center"/>
    </xf>
    <xf numFmtId="166" fontId="6" fillId="0" borderId="0" xfId="0" applyNumberFormat="1" applyFont="1" applyFill="1" applyBorder="1" applyAlignment="1">
      <alignment horizontal="center" vertical="center" wrapText="1"/>
    </xf>
    <xf numFmtId="166" fontId="6" fillId="0" borderId="0" xfId="0" applyNumberFormat="1" applyFont="1" applyFill="1" applyAlignment="1">
      <alignment horizontal="center" vertical="center" wrapText="1"/>
    </xf>
    <xf numFmtId="4" fontId="7" fillId="0" borderId="0" xfId="0" applyNumberFormat="1" applyFont="1" applyFill="1" applyBorder="1" applyAlignment="1">
      <alignment horizontal="center"/>
    </xf>
    <xf numFmtId="4" fontId="6" fillId="0" borderId="0" xfId="0" applyNumberFormat="1" applyFont="1" applyFill="1" applyBorder="1" applyAlignment="1">
      <alignment horizontal="center"/>
    </xf>
    <xf numFmtId="4" fontId="6" fillId="0" borderId="5" xfId="0" applyNumberFormat="1" applyFont="1" applyFill="1" applyBorder="1"/>
    <xf numFmtId="4" fontId="6" fillId="0" borderId="2" xfId="0" applyNumberFormat="1" applyFont="1" applyFill="1" applyBorder="1"/>
    <xf numFmtId="4" fontId="7" fillId="0" borderId="0" xfId="0" applyNumberFormat="1" applyFont="1" applyFill="1" applyBorder="1" applyAlignment="1">
      <alignment vertical="center" wrapText="1"/>
    </xf>
    <xf numFmtId="4"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4" fontId="7" fillId="0" borderId="0" xfId="0" applyNumberFormat="1" applyFont="1" applyFill="1" applyBorder="1" applyAlignment="1">
      <alignment vertical="center"/>
    </xf>
    <xf numFmtId="4" fontId="7" fillId="0" borderId="0" xfId="0" applyNumberFormat="1" applyFont="1" applyFill="1" applyBorder="1" applyAlignment="1">
      <alignment horizontal="left" vertical="center" wrapText="1"/>
    </xf>
    <xf numFmtId="4" fontId="6" fillId="0" borderId="0" xfId="0" applyNumberFormat="1" applyFont="1" applyFill="1" applyBorder="1" applyAlignment="1">
      <alignment horizontal="left" vertical="center"/>
    </xf>
    <xf numFmtId="4" fontId="6" fillId="0" borderId="0" xfId="0" applyNumberFormat="1" applyFont="1" applyFill="1" applyBorder="1" applyAlignment="1">
      <alignment horizontal="center" vertical="center" wrapText="1"/>
    </xf>
    <xf numFmtId="4" fontId="6" fillId="0" borderId="0" xfId="0" applyNumberFormat="1" applyFont="1" applyFill="1" applyBorder="1" applyAlignment="1">
      <alignment vertical="center" wrapText="1"/>
    </xf>
    <xf numFmtId="4" fontId="6" fillId="0" borderId="0" xfId="0" applyNumberFormat="1" applyFont="1" applyFill="1" applyAlignment="1">
      <alignment horizontal="center" vertical="center" wrapText="1"/>
    </xf>
    <xf numFmtId="4" fontId="6" fillId="0" borderId="0" xfId="0" applyNumberFormat="1" applyFont="1" applyFill="1" applyBorder="1"/>
    <xf numFmtId="4" fontId="7" fillId="0" borderId="0" xfId="9" applyNumberFormat="1" applyFont="1" applyFill="1" applyBorder="1" applyAlignment="1">
      <alignment horizontal="left" vertical="center" wrapText="1"/>
    </xf>
    <xf numFmtId="4" fontId="6" fillId="0" borderId="2" xfId="0" applyNumberFormat="1" applyFont="1" applyFill="1" applyBorder="1" applyAlignment="1">
      <alignment horizontal="center"/>
    </xf>
    <xf numFmtId="4" fontId="6" fillId="0" borderId="0" xfId="10" applyNumberFormat="1" applyFont="1" applyFill="1" applyBorder="1" applyAlignment="1"/>
    <xf numFmtId="4" fontId="6" fillId="0" borderId="0" xfId="10" applyNumberFormat="1" applyFont="1" applyFill="1" applyBorder="1" applyAlignment="1">
      <alignment horizontal="center"/>
    </xf>
    <xf numFmtId="4" fontId="6" fillId="0" borderId="0" xfId="0" applyNumberFormat="1" applyFont="1" applyFill="1" applyAlignment="1">
      <alignment horizontal="center"/>
    </xf>
    <xf numFmtId="4" fontId="6" fillId="0" borderId="0" xfId="0" applyNumberFormat="1" applyFont="1" applyFill="1" applyAlignment="1">
      <alignment horizontal="center" vertical="center"/>
    </xf>
    <xf numFmtId="166" fontId="6" fillId="0" borderId="0" xfId="0" applyNumberFormat="1" applyFont="1" applyFill="1" applyAlignment="1">
      <alignment horizontal="center" vertical="center"/>
    </xf>
    <xf numFmtId="166" fontId="6" fillId="0" borderId="0" xfId="0" applyNumberFormat="1" applyFont="1" applyFill="1" applyBorder="1" applyAlignment="1">
      <alignment horizontal="center"/>
    </xf>
    <xf numFmtId="4" fontId="6" fillId="0" borderId="5" xfId="0" applyNumberFormat="1" applyFont="1" applyFill="1" applyBorder="1" applyAlignment="1">
      <alignment horizontal="center"/>
    </xf>
    <xf numFmtId="166" fontId="6" fillId="0" borderId="0" xfId="10" applyNumberFormat="1" applyFont="1" applyFill="1" applyBorder="1" applyAlignment="1"/>
    <xf numFmtId="166" fontId="6" fillId="0" borderId="0" xfId="0" applyNumberFormat="1" applyFont="1" applyFill="1"/>
    <xf numFmtId="4" fontId="7" fillId="0" borderId="2" xfId="8" applyNumberFormat="1" applyFont="1" applyFill="1" applyBorder="1" applyAlignment="1">
      <alignment horizontal="center" vertical="center"/>
    </xf>
    <xf numFmtId="0" fontId="7" fillId="0" borderId="0" xfId="0" applyFont="1" applyFill="1" applyBorder="1" applyAlignment="1">
      <alignment vertical="center" wrapText="1"/>
    </xf>
    <xf numFmtId="0" fontId="6" fillId="0" borderId="0" xfId="0" applyFont="1" applyFill="1" applyBorder="1" applyAlignment="1">
      <alignment horizontal="center"/>
    </xf>
    <xf numFmtId="0" fontId="6" fillId="0" borderId="0" xfId="10" applyFont="1" applyFill="1" applyBorder="1" applyAlignment="1"/>
    <xf numFmtId="0" fontId="7" fillId="0" borderId="1" xfId="8" quotePrefix="1" applyFont="1" applyFill="1" applyBorder="1" applyAlignment="1">
      <alignment vertical="center" wrapText="1"/>
    </xf>
    <xf numFmtId="0" fontId="7" fillId="0" borderId="0" xfId="8" applyFont="1" applyFill="1" applyBorder="1" applyAlignment="1">
      <alignment horizontal="center" vertical="center" wrapText="1"/>
    </xf>
    <xf numFmtId="0" fontId="7" fillId="0" borderId="0" xfId="10" applyFont="1" applyFill="1" applyBorder="1" applyAlignment="1">
      <alignment horizontal="center" vertical="center" wrapText="1"/>
    </xf>
    <xf numFmtId="0" fontId="7" fillId="0" borderId="0" xfId="9" applyFont="1" applyFill="1" applyBorder="1" applyAlignment="1">
      <alignment horizontal="center" vertical="center" wrapText="1"/>
    </xf>
    <xf numFmtId="0" fontId="7" fillId="0" borderId="0" xfId="7" applyFont="1" applyFill="1" applyBorder="1" applyAlignment="1">
      <alignment horizontal="center" vertical="center" wrapText="1"/>
    </xf>
    <xf numFmtId="165" fontId="6" fillId="0" borderId="0" xfId="8" applyNumberFormat="1" applyFont="1" applyFill="1" applyBorder="1" applyAlignment="1">
      <alignment horizontal="center" vertical="center"/>
    </xf>
    <xf numFmtId="166" fontId="7" fillId="0" borderId="0" xfId="0"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4" fontId="7" fillId="0" borderId="0" xfId="9" applyNumberFormat="1" applyFont="1" applyFill="1" applyBorder="1" applyAlignment="1">
      <alignment horizontal="center" vertical="center" wrapText="1"/>
    </xf>
    <xf numFmtId="4" fontId="12" fillId="0" borderId="0" xfId="0" applyNumberFormat="1" applyFont="1" applyAlignment="1">
      <alignment horizontal="center" vertical="top" wrapText="1"/>
    </xf>
    <xf numFmtId="0" fontId="7" fillId="0" borderId="0" xfId="0" applyFont="1" applyAlignment="1">
      <alignment vertical="center"/>
    </xf>
    <xf numFmtId="4" fontId="6" fillId="0" borderId="0" xfId="0" applyNumberFormat="1" applyFont="1" applyFill="1" applyAlignment="1">
      <alignment vertical="top" wrapText="1"/>
    </xf>
    <xf numFmtId="4" fontId="6" fillId="0" borderId="0" xfId="0" applyNumberFormat="1" applyFont="1" applyFill="1" applyBorder="1" applyAlignment="1">
      <alignment horizontal="left"/>
    </xf>
    <xf numFmtId="0" fontId="6" fillId="0" borderId="0" xfId="0" applyFont="1" applyAlignment="1">
      <alignment horizontal="justify" vertical="top"/>
    </xf>
    <xf numFmtId="4" fontId="6" fillId="0" borderId="2" xfId="0" applyNumberFormat="1" applyFont="1" applyBorder="1" applyAlignment="1">
      <alignment vertical="center"/>
    </xf>
    <xf numFmtId="0" fontId="7" fillId="0" borderId="0" xfId="9" applyFont="1" applyFill="1" applyBorder="1" applyAlignment="1">
      <alignment horizontal="left" vertical="center"/>
    </xf>
    <xf numFmtId="0" fontId="6" fillId="0" borderId="0" xfId="0" quotePrefix="1" applyFont="1" applyFill="1" applyBorder="1" applyAlignment="1">
      <alignment vertical="center"/>
    </xf>
    <xf numFmtId="0" fontId="7" fillId="0" borderId="0" xfId="0" applyFont="1" applyFill="1" applyBorder="1" applyAlignment="1">
      <alignment wrapText="1"/>
    </xf>
    <xf numFmtId="4" fontId="6" fillId="0" borderId="0" xfId="0" applyNumberFormat="1" applyFont="1" applyAlignment="1">
      <alignment vertical="top"/>
    </xf>
    <xf numFmtId="4" fontId="7" fillId="0" borderId="0" xfId="10" applyNumberFormat="1" applyFont="1" applyFill="1" applyBorder="1" applyAlignment="1">
      <alignment horizontal="center" vertical="center" wrapText="1"/>
    </xf>
    <xf numFmtId="4" fontId="6" fillId="0" borderId="0" xfId="1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4" fontId="7" fillId="0" borderId="10" xfId="8" applyNumberFormat="1" applyFont="1" applyFill="1" applyBorder="1" applyAlignment="1">
      <alignment horizontal="center" vertical="center" wrapText="1"/>
    </xf>
    <xf numFmtId="4" fontId="7" fillId="0" borderId="0" xfId="0" applyNumberFormat="1" applyFont="1" applyFill="1" applyBorder="1"/>
    <xf numFmtId="0" fontId="6" fillId="0" borderId="0" xfId="0" applyFont="1" applyAlignment="1">
      <alignment vertical="center"/>
    </xf>
    <xf numFmtId="0" fontId="6" fillId="0" borderId="0" xfId="8" applyFont="1" applyFill="1" applyBorder="1" applyAlignment="1">
      <alignment vertical="center" wrapText="1"/>
    </xf>
    <xf numFmtId="0" fontId="6" fillId="0" borderId="0" xfId="0" applyFont="1" applyAlignment="1">
      <alignment horizontal="center" vertical="center"/>
    </xf>
    <xf numFmtId="4" fontId="6" fillId="0" borderId="0" xfId="0" applyNumberFormat="1" applyFont="1" applyFill="1" applyBorder="1" applyAlignment="1">
      <alignment wrapText="1"/>
    </xf>
    <xf numFmtId="4" fontId="6" fillId="0" borderId="0" xfId="8" applyNumberFormat="1" applyFont="1" applyFill="1" applyBorder="1" applyAlignment="1">
      <alignment vertical="center"/>
    </xf>
    <xf numFmtId="4" fontId="7" fillId="0" borderId="4" xfId="8" applyNumberFormat="1" applyFont="1" applyFill="1" applyBorder="1" applyAlignment="1">
      <alignment horizontal="center" vertical="center" wrapText="1"/>
    </xf>
    <xf numFmtId="4" fontId="7" fillId="0" borderId="9" xfId="8" applyNumberFormat="1" applyFont="1" applyFill="1" applyBorder="1" applyAlignment="1">
      <alignment vertical="center" wrapText="1"/>
    </xf>
    <xf numFmtId="4" fontId="6" fillId="0" borderId="0" xfId="10" applyNumberFormat="1" applyFont="1" applyFill="1" applyBorder="1" applyAlignment="1">
      <alignment vertical="center"/>
    </xf>
    <xf numFmtId="4" fontId="7" fillId="0" borderId="0" xfId="10" applyNumberFormat="1" applyFont="1" applyFill="1" applyBorder="1" applyAlignment="1">
      <alignment vertical="center" wrapText="1"/>
    </xf>
    <xf numFmtId="4" fontId="7" fillId="0" borderId="0" xfId="9" applyNumberFormat="1" applyFont="1" applyFill="1" applyBorder="1" applyAlignment="1">
      <alignment vertical="center" wrapText="1"/>
    </xf>
    <xf numFmtId="4" fontId="6" fillId="0" borderId="0" xfId="9" applyNumberFormat="1" applyFont="1" applyFill="1" applyBorder="1" applyAlignment="1">
      <alignment vertical="center"/>
    </xf>
    <xf numFmtId="4" fontId="7" fillId="0" borderId="0" xfId="7" applyNumberFormat="1" applyFont="1" applyFill="1" applyBorder="1" applyAlignment="1">
      <alignment horizontal="left" vertical="center" wrapText="1"/>
    </xf>
    <xf numFmtId="4" fontId="7" fillId="0" borderId="0" xfId="7" applyNumberFormat="1" applyFont="1" applyFill="1" applyBorder="1" applyAlignment="1">
      <alignment vertical="center" wrapText="1"/>
    </xf>
    <xf numFmtId="4" fontId="6" fillId="0" borderId="0" xfId="7" applyNumberFormat="1" applyFont="1" applyFill="1" applyBorder="1" applyAlignment="1">
      <alignment vertical="center"/>
    </xf>
    <xf numFmtId="4" fontId="6" fillId="0" borderId="6" xfId="0" applyNumberFormat="1" applyFont="1" applyFill="1" applyBorder="1" applyAlignment="1">
      <alignment vertical="center"/>
    </xf>
    <xf numFmtId="4" fontId="6" fillId="0" borderId="6" xfId="0" applyNumberFormat="1" applyFont="1" applyFill="1" applyBorder="1"/>
    <xf numFmtId="4" fontId="6" fillId="0" borderId="0" xfId="0" applyNumberFormat="1" applyFont="1" applyBorder="1" applyAlignment="1">
      <alignment vertical="center"/>
    </xf>
    <xf numFmtId="4" fontId="6" fillId="0" borderId="0" xfId="8" applyNumberFormat="1" applyFont="1" applyFill="1" applyBorder="1"/>
    <xf numFmtId="4" fontId="7" fillId="0" borderId="0" xfId="8" applyNumberFormat="1" applyFont="1" applyFill="1" applyBorder="1" applyAlignment="1">
      <alignment vertical="center"/>
    </xf>
    <xf numFmtId="4" fontId="6" fillId="0" borderId="6" xfId="8" applyNumberFormat="1" applyFont="1" applyFill="1" applyBorder="1"/>
    <xf numFmtId="0" fontId="7" fillId="0" borderId="11" xfId="0" applyFont="1" applyBorder="1" applyAlignment="1">
      <alignment horizontal="center" vertical="center"/>
    </xf>
    <xf numFmtId="164" fontId="11" fillId="0" borderId="7" xfId="0" applyNumberFormat="1" applyFont="1" applyBorder="1" applyAlignment="1">
      <alignment horizontal="centerContinuous" vertical="center"/>
    </xf>
    <xf numFmtId="164" fontId="7" fillId="0" borderId="10" xfId="8" applyNumberFormat="1" applyFont="1" applyFill="1" applyBorder="1" applyAlignment="1">
      <alignment horizontal="centerContinuous" vertical="center" wrapText="1"/>
    </xf>
    <xf numFmtId="164" fontId="7" fillId="0" borderId="4" xfId="8" applyNumberFormat="1" applyFont="1" applyFill="1" applyBorder="1" applyAlignment="1">
      <alignment horizontal="centerContinuous" vertical="center" wrapText="1"/>
    </xf>
    <xf numFmtId="0" fontId="6" fillId="0" borderId="0" xfId="0" applyFont="1" applyAlignment="1" applyProtection="1">
      <alignment horizontal="justify" vertical="top"/>
    </xf>
    <xf numFmtId="0" fontId="6" fillId="0" borderId="17" xfId="0" applyFont="1" applyBorder="1" applyAlignment="1">
      <alignment vertical="center"/>
    </xf>
    <xf numFmtId="0" fontId="7" fillId="0" borderId="17" xfId="8" applyFont="1" applyFill="1" applyBorder="1" applyAlignment="1">
      <alignment vertical="center"/>
    </xf>
    <xf numFmtId="4" fontId="7" fillId="0" borderId="4" xfId="0" applyNumberFormat="1" applyFont="1" applyFill="1" applyBorder="1" applyAlignment="1">
      <alignment horizontal="right" vertical="center" wrapText="1"/>
    </xf>
    <xf numFmtId="4" fontId="7" fillId="0" borderId="16" xfId="0" applyNumberFormat="1" applyFont="1" applyFill="1" applyBorder="1" applyAlignment="1">
      <alignment horizontal="right" wrapText="1"/>
    </xf>
    <xf numFmtId="2" fontId="7" fillId="0" borderId="4" xfId="0" applyNumberFormat="1" applyFont="1" applyFill="1" applyBorder="1" applyAlignment="1">
      <alignment horizontal="center" wrapText="1"/>
    </xf>
    <xf numFmtId="0" fontId="7" fillId="0" borderId="4" xfId="0" applyFont="1" applyFill="1" applyBorder="1" applyAlignment="1">
      <alignment horizontal="center" wrapText="1"/>
    </xf>
    <xf numFmtId="0" fontId="7" fillId="0" borderId="4" xfId="0" applyFont="1" applyFill="1" applyBorder="1" applyAlignment="1">
      <alignment horizontal="right" vertical="top" wrapText="1"/>
    </xf>
    <xf numFmtId="0" fontId="6" fillId="0" borderId="17" xfId="0" applyFont="1" applyBorder="1" applyAlignment="1">
      <alignment horizontal="centerContinuous" vertical="center"/>
    </xf>
    <xf numFmtId="0" fontId="7" fillId="0" borderId="17" xfId="8" applyFont="1" applyFill="1" applyBorder="1" applyAlignment="1">
      <alignment horizontal="centerContinuous" vertical="center" wrapText="1"/>
    </xf>
    <xf numFmtId="0" fontId="6" fillId="0" borderId="11" xfId="0" applyFont="1" applyFill="1" applyBorder="1" applyAlignment="1">
      <alignment vertical="center"/>
    </xf>
    <xf numFmtId="0" fontId="7" fillId="0" borderId="11" xfId="8" applyFont="1" applyFill="1" applyBorder="1" applyAlignment="1">
      <alignment vertical="center"/>
    </xf>
    <xf numFmtId="0" fontId="0" fillId="0" borderId="0" xfId="0"/>
    <xf numFmtId="0" fontId="6" fillId="0" borderId="0" xfId="0" applyFont="1" applyAlignment="1">
      <alignment horizontal="center" vertical="center"/>
    </xf>
    <xf numFmtId="0" fontId="6" fillId="0" borderId="0" xfId="0" applyFont="1" applyFill="1" applyBorder="1"/>
    <xf numFmtId="0" fontId="6" fillId="0" borderId="0" xfId="0" applyFont="1" applyBorder="1" applyAlignment="1">
      <alignment horizontal="center" wrapText="1"/>
    </xf>
    <xf numFmtId="0" fontId="7" fillId="0" borderId="0" xfId="0" applyFont="1" applyFill="1" applyBorder="1"/>
    <xf numFmtId="0" fontId="7" fillId="0" borderId="0" xfId="0" applyFont="1" applyBorder="1" applyAlignment="1">
      <alignment horizontal="center" wrapText="1"/>
    </xf>
    <xf numFmtId="0" fontId="6" fillId="0" borderId="0" xfId="0" applyFont="1" applyBorder="1"/>
    <xf numFmtId="0" fontId="6" fillId="0" borderId="9" xfId="0" applyFont="1" applyBorder="1" applyAlignment="1">
      <alignment horizontal="center" vertical="center" wrapText="1"/>
    </xf>
    <xf numFmtId="0" fontId="7" fillId="0" borderId="7" xfId="8" applyFont="1" applyFill="1" applyBorder="1" applyAlignment="1">
      <alignment vertical="center"/>
    </xf>
    <xf numFmtId="0" fontId="6" fillId="0" borderId="0" xfId="8" applyFont="1" applyFill="1" applyBorder="1" applyAlignment="1">
      <alignment horizontal="center" vertical="center"/>
    </xf>
    <xf numFmtId="0" fontId="6" fillId="0" borderId="0" xfId="8" applyFont="1" applyFill="1" applyBorder="1" applyAlignment="1">
      <alignment vertical="center"/>
    </xf>
    <xf numFmtId="0" fontId="7" fillId="0" borderId="4" xfId="8" applyFont="1" applyFill="1" applyBorder="1" applyAlignment="1">
      <alignment horizontal="center" vertical="center" wrapText="1"/>
    </xf>
    <xf numFmtId="0" fontId="7" fillId="0" borderId="10" xfId="8" applyFont="1" applyFill="1" applyBorder="1" applyAlignment="1">
      <alignment horizontal="center" vertical="center" wrapText="1"/>
    </xf>
    <xf numFmtId="0" fontId="7" fillId="0" borderId="11" xfId="8" applyFont="1" applyFill="1" applyBorder="1" applyAlignment="1">
      <alignment horizontal="center" vertical="center" wrapText="1"/>
    </xf>
    <xf numFmtId="0" fontId="6" fillId="0" borderId="0" xfId="0" applyFont="1" applyAlignment="1">
      <alignment vertical="center"/>
    </xf>
    <xf numFmtId="0" fontId="7" fillId="0" borderId="0" xfId="8" applyFont="1" applyFill="1" applyBorder="1" applyAlignment="1">
      <alignment horizontal="center" vertical="center"/>
    </xf>
    <xf numFmtId="0" fontId="7" fillId="0" borderId="0" xfId="8" applyFont="1" applyFill="1" applyBorder="1" applyAlignment="1">
      <alignment vertical="center" wrapText="1"/>
    </xf>
    <xf numFmtId="0" fontId="7" fillId="0" borderId="0" xfId="0" applyFont="1" applyBorder="1" applyAlignment="1">
      <alignment horizontal="left" vertical="top" wrapText="1"/>
    </xf>
    <xf numFmtId="0" fontId="6" fillId="0" borderId="0" xfId="0" quotePrefix="1" applyFont="1" applyBorder="1" applyAlignment="1"/>
    <xf numFmtId="0" fontId="6" fillId="0" borderId="0" xfId="8" quotePrefix="1" applyFont="1" applyFill="1" applyBorder="1" applyAlignment="1">
      <alignment vertical="center"/>
    </xf>
    <xf numFmtId="0" fontId="7" fillId="0" borderId="0" xfId="8" applyFont="1" applyFill="1" applyBorder="1" applyAlignment="1">
      <alignment horizontal="left" vertical="center" wrapText="1"/>
    </xf>
    <xf numFmtId="0" fontId="6" fillId="0" borderId="0"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Alignment="1">
      <alignment horizontal="justify" vertical="top"/>
    </xf>
    <xf numFmtId="0" fontId="7" fillId="0" borderId="0" xfId="0" quotePrefix="1" applyFont="1" applyAlignment="1">
      <alignment horizontal="justify" vertical="top"/>
    </xf>
    <xf numFmtId="0" fontId="7" fillId="0" borderId="0" xfId="0" applyFont="1" applyFill="1" applyBorder="1" applyAlignment="1">
      <alignment horizontal="left" vertical="top" wrapText="1"/>
    </xf>
    <xf numFmtId="0" fontId="6" fillId="0" borderId="0" xfId="0" applyFont="1" applyBorder="1" applyAlignment="1">
      <alignment vertical="top" wrapText="1"/>
    </xf>
    <xf numFmtId="4" fontId="6" fillId="0" borderId="2" xfId="0" applyNumberFormat="1" applyFont="1" applyFill="1" applyBorder="1" applyAlignment="1">
      <alignment horizontal="right"/>
    </xf>
    <xf numFmtId="4" fontId="6" fillId="0" borderId="2" xfId="7" applyNumberFormat="1" applyFont="1" applyFill="1" applyBorder="1" applyAlignment="1">
      <alignment horizontal="right" vertical="center"/>
    </xf>
    <xf numFmtId="4" fontId="6" fillId="0" borderId="2" xfId="10" applyNumberFormat="1" applyFont="1" applyFill="1" applyBorder="1" applyAlignment="1">
      <alignment horizontal="right"/>
    </xf>
    <xf numFmtId="4" fontId="6" fillId="0" borderId="5" xfId="8" applyNumberFormat="1" applyFont="1" applyFill="1" applyBorder="1" applyAlignment="1">
      <alignment horizontal="right" vertical="center"/>
    </xf>
    <xf numFmtId="4" fontId="6" fillId="0" borderId="2" xfId="8" applyNumberFormat="1" applyFont="1" applyFill="1" applyBorder="1" applyAlignment="1">
      <alignment horizontal="right" vertical="center"/>
    </xf>
    <xf numFmtId="4" fontId="7" fillId="0" borderId="2" xfId="8" applyNumberFormat="1" applyFont="1" applyFill="1" applyBorder="1" applyAlignment="1">
      <alignment horizontal="right" vertical="center" wrapText="1"/>
    </xf>
    <xf numFmtId="4" fontId="6" fillId="0" borderId="2" xfId="8" applyNumberFormat="1" applyFont="1" applyFill="1" applyBorder="1" applyAlignment="1">
      <alignment horizontal="right" vertical="center" wrapText="1"/>
    </xf>
    <xf numFmtId="4" fontId="6" fillId="0" borderId="2" xfId="9" applyNumberFormat="1" applyFont="1" applyFill="1" applyBorder="1" applyAlignment="1">
      <alignment horizontal="right" vertical="center"/>
    </xf>
    <xf numFmtId="4" fontId="7" fillId="0" borderId="2" xfId="0" applyNumberFormat="1" applyFont="1" applyFill="1" applyBorder="1" applyAlignment="1">
      <alignment horizontal="right" vertical="center" wrapText="1"/>
    </xf>
    <xf numFmtId="0" fontId="6" fillId="0" borderId="0" xfId="0" applyFont="1" applyBorder="1" applyAlignment="1">
      <alignment vertical="center"/>
    </xf>
    <xf numFmtId="0" fontId="7" fillId="0" borderId="0" xfId="8" applyFont="1" applyFill="1" applyBorder="1" applyAlignment="1">
      <alignment vertical="center"/>
    </xf>
    <xf numFmtId="0" fontId="6" fillId="0" borderId="0" xfId="0" applyFont="1" applyFill="1" applyBorder="1" applyAlignment="1"/>
    <xf numFmtId="49" fontId="7" fillId="0" borderId="0" xfId="8" applyNumberFormat="1" applyFont="1" applyFill="1" applyBorder="1" applyAlignment="1">
      <alignment horizontal="left" vertical="center" wrapText="1"/>
    </xf>
    <xf numFmtId="0" fontId="7" fillId="0" borderId="0" xfId="8" applyFont="1" applyFill="1" applyBorder="1" applyAlignment="1"/>
    <xf numFmtId="0" fontId="6" fillId="0" borderId="0" xfId="0" applyFont="1" applyFill="1" applyAlignment="1">
      <alignment vertical="center"/>
    </xf>
    <xf numFmtId="0" fontId="6" fillId="0" borderId="0" xfId="9" applyFont="1" applyFill="1" applyBorder="1" applyAlignment="1">
      <alignment vertical="center"/>
    </xf>
    <xf numFmtId="0" fontId="6" fillId="0" borderId="0" xfId="9" applyFont="1" applyFill="1" applyBorder="1" applyAlignment="1">
      <alignment horizontal="center" vertical="center"/>
    </xf>
    <xf numFmtId="0" fontId="7" fillId="0" borderId="0" xfId="7" applyFont="1" applyFill="1" applyBorder="1" applyAlignment="1">
      <alignment vertical="center" wrapText="1"/>
    </xf>
    <xf numFmtId="0" fontId="6" fillId="0" borderId="0" xfId="7" applyFont="1" applyFill="1" applyBorder="1" applyAlignment="1">
      <alignment horizontal="center" vertical="center" wrapText="1"/>
    </xf>
    <xf numFmtId="0" fontId="6" fillId="0" borderId="0" xfId="7" applyFont="1" applyFill="1" applyBorder="1" applyAlignment="1">
      <alignment horizontal="center" vertical="center"/>
    </xf>
    <xf numFmtId="0" fontId="6" fillId="0" borderId="0" xfId="0" applyFont="1" applyFill="1" applyAlignment="1">
      <alignment horizontal="center" vertical="center"/>
    </xf>
    <xf numFmtId="166" fontId="7" fillId="0" borderId="0" xfId="0" applyNumberFormat="1" applyFont="1" applyFill="1" applyBorder="1" applyAlignment="1">
      <alignment vertical="center" wrapText="1"/>
    </xf>
    <xf numFmtId="4" fontId="7" fillId="0" borderId="0" xfId="10" applyNumberFormat="1" applyFont="1" applyFill="1" applyBorder="1" applyAlignment="1">
      <alignment wrapText="1"/>
    </xf>
    <xf numFmtId="4" fontId="7" fillId="0" borderId="0" xfId="10" applyNumberFormat="1" applyFont="1" applyFill="1" applyBorder="1" applyAlignment="1">
      <alignment horizontal="center" wrapText="1"/>
    </xf>
    <xf numFmtId="4" fontId="6" fillId="0" borderId="0" xfId="0" applyNumberFormat="1" applyFont="1" applyFill="1"/>
    <xf numFmtId="0" fontId="7" fillId="0" borderId="1" xfId="8" applyFont="1" applyFill="1" applyBorder="1" applyAlignment="1">
      <alignment vertical="center" wrapText="1"/>
    </xf>
    <xf numFmtId="0" fontId="6" fillId="0" borderId="1" xfId="8" applyFont="1" applyFill="1" applyBorder="1" applyAlignment="1">
      <alignment horizontal="center" vertical="center"/>
    </xf>
    <xf numFmtId="4" fontId="7" fillId="0" borderId="3" xfId="8" applyNumberFormat="1" applyFont="1" applyFill="1" applyBorder="1" applyAlignment="1">
      <alignment horizontal="right" vertical="center"/>
    </xf>
    <xf numFmtId="0" fontId="9" fillId="0" borderId="0" xfId="0" applyFont="1" applyAlignment="1">
      <alignment vertical="center"/>
    </xf>
    <xf numFmtId="4" fontId="6" fillId="0" borderId="15" xfId="8" applyNumberFormat="1" applyFont="1" applyFill="1" applyBorder="1" applyAlignment="1">
      <alignment horizontal="right" vertical="center"/>
    </xf>
    <xf numFmtId="0" fontId="6" fillId="0" borderId="0" xfId="0" applyFont="1" applyBorder="1" applyAlignment="1">
      <alignment horizontal="center" vertical="top" wrapText="1"/>
    </xf>
    <xf numFmtId="4" fontId="7" fillId="0" borderId="0" xfId="8" applyNumberFormat="1" applyFont="1" applyFill="1" applyBorder="1" applyAlignment="1">
      <alignment horizontal="right" vertical="center"/>
    </xf>
    <xf numFmtId="0" fontId="6" fillId="0" borderId="0" xfId="8" applyFont="1" applyFill="1" applyBorder="1" applyAlignment="1">
      <alignment horizontal="left" vertical="center" wrapText="1"/>
    </xf>
    <xf numFmtId="0" fontId="7" fillId="0" borderId="0" xfId="0" applyFont="1" applyFill="1" applyBorder="1" applyAlignment="1">
      <alignment horizontal="right" wrapText="1"/>
    </xf>
    <xf numFmtId="0" fontId="6" fillId="0" borderId="0" xfId="0" applyFont="1" applyBorder="1" applyAlignment="1">
      <alignment horizontal="center" vertical="center" wrapText="1"/>
    </xf>
    <xf numFmtId="2" fontId="7" fillId="0" borderId="0" xfId="8" applyNumberFormat="1" applyFont="1" applyFill="1" applyBorder="1" applyAlignment="1">
      <alignment horizontal="center" vertical="center"/>
    </xf>
    <xf numFmtId="2" fontId="7" fillId="0" borderId="4" xfId="8" applyNumberFormat="1" applyFont="1" applyFill="1" applyBorder="1" applyAlignment="1">
      <alignment horizontal="center" vertical="center" wrapText="1"/>
    </xf>
    <xf numFmtId="2" fontId="6" fillId="0" borderId="0" xfId="8" applyNumberFormat="1" applyFont="1" applyFill="1" applyBorder="1" applyAlignment="1">
      <alignment horizontal="center" vertical="center"/>
    </xf>
    <xf numFmtId="2" fontId="6" fillId="0" borderId="0" xfId="0" applyNumberFormat="1" applyFont="1" applyBorder="1" applyAlignment="1">
      <alignment horizontal="center" vertical="center"/>
    </xf>
    <xf numFmtId="2" fontId="7" fillId="0" borderId="0" xfId="8" applyNumberFormat="1" applyFont="1" applyFill="1" applyBorder="1" applyAlignment="1">
      <alignment vertical="center" wrapText="1"/>
    </xf>
    <xf numFmtId="2" fontId="6" fillId="0" borderId="9" xfId="0" applyNumberFormat="1" applyFont="1" applyBorder="1" applyAlignment="1">
      <alignment horizontal="center" vertical="center" wrapText="1"/>
    </xf>
    <xf numFmtId="2" fontId="6" fillId="0" borderId="6" xfId="8" applyNumberFormat="1" applyFont="1" applyFill="1" applyBorder="1" applyAlignment="1">
      <alignment horizontal="center" vertical="center"/>
    </xf>
    <xf numFmtId="2" fontId="7" fillId="0" borderId="6" xfId="8" applyNumberFormat="1" applyFont="1" applyFill="1" applyBorder="1" applyAlignment="1">
      <alignment vertical="center" wrapText="1"/>
    </xf>
    <xf numFmtId="2" fontId="6" fillId="0" borderId="0" xfId="9" applyNumberFormat="1" applyFont="1" applyFill="1" applyBorder="1" applyAlignment="1">
      <alignment horizontal="center" vertical="center"/>
    </xf>
    <xf numFmtId="2" fontId="6" fillId="0" borderId="0" xfId="7" applyNumberFormat="1" applyFont="1" applyFill="1" applyBorder="1" applyAlignment="1">
      <alignment horizontal="center" vertical="center" wrapText="1"/>
    </xf>
    <xf numFmtId="2" fontId="6" fillId="0" borderId="0" xfId="7" applyNumberFormat="1" applyFont="1" applyFill="1" applyBorder="1" applyAlignment="1">
      <alignment horizontal="center" vertical="center"/>
    </xf>
    <xf numFmtId="2" fontId="7" fillId="0" borderId="0" xfId="0" applyNumberFormat="1" applyFont="1" applyFill="1" applyBorder="1" applyAlignment="1">
      <alignment vertical="center" wrapText="1"/>
    </xf>
    <xf numFmtId="2" fontId="6" fillId="0" borderId="0" xfId="0" applyNumberFormat="1" applyFont="1" applyFill="1" applyBorder="1" applyAlignment="1">
      <alignment horizontal="center" vertical="center"/>
    </xf>
    <xf numFmtId="2" fontId="6" fillId="0" borderId="0" xfId="0" applyNumberFormat="1" applyFont="1" applyBorder="1" applyAlignment="1">
      <alignment horizontal="center" vertical="center" wrapText="1"/>
    </xf>
    <xf numFmtId="2" fontId="7" fillId="0" borderId="0" xfId="10" applyNumberFormat="1" applyFont="1" applyFill="1" applyBorder="1" applyAlignment="1">
      <alignment horizontal="center" wrapText="1"/>
    </xf>
    <xf numFmtId="2" fontId="6" fillId="0" borderId="0" xfId="0" applyNumberFormat="1" applyFont="1" applyFill="1" applyAlignment="1">
      <alignment horizontal="center"/>
    </xf>
    <xf numFmtId="2" fontId="6" fillId="0" borderId="1" xfId="8" applyNumberFormat="1" applyFont="1" applyFill="1" applyBorder="1" applyAlignment="1">
      <alignment horizontal="center" vertical="center"/>
    </xf>
    <xf numFmtId="0" fontId="6" fillId="0" borderId="11" xfId="0" applyFont="1" applyBorder="1" applyAlignment="1">
      <alignment vertical="center"/>
    </xf>
    <xf numFmtId="4" fontId="6" fillId="0" borderId="6" xfId="8" applyNumberFormat="1" applyFont="1" applyFill="1" applyBorder="1" applyAlignment="1">
      <alignment horizontal="right" vertical="center"/>
    </xf>
    <xf numFmtId="4" fontId="6" fillId="0" borderId="0" xfId="8" applyNumberFormat="1" applyFont="1" applyFill="1" applyBorder="1" applyAlignment="1">
      <alignment horizontal="right" vertical="center"/>
    </xf>
    <xf numFmtId="4" fontId="7" fillId="0" borderId="0" xfId="8" applyNumberFormat="1" applyFont="1" applyFill="1" applyBorder="1" applyAlignment="1">
      <alignment horizontal="right" vertical="center" wrapText="1"/>
    </xf>
    <xf numFmtId="4" fontId="7" fillId="0" borderId="17" xfId="8" applyNumberFormat="1" applyFont="1" applyFill="1" applyBorder="1" applyAlignment="1">
      <alignment horizontal="right" vertical="center"/>
    </xf>
    <xf numFmtId="4" fontId="7" fillId="0" borderId="0" xfId="0" applyNumberFormat="1" applyFont="1" applyFill="1" applyBorder="1" applyAlignment="1">
      <alignment horizontal="right" vertical="center" wrapText="1"/>
    </xf>
    <xf numFmtId="4" fontId="6" fillId="0" borderId="0" xfId="8" applyNumberFormat="1" applyFont="1" applyFill="1" applyBorder="1" applyAlignment="1">
      <alignment horizontal="right"/>
    </xf>
    <xf numFmtId="4" fontId="6" fillId="0" borderId="0" xfId="0" applyNumberFormat="1" applyFont="1" applyFill="1" applyBorder="1" applyAlignment="1">
      <alignment horizontal="right"/>
    </xf>
    <xf numFmtId="4" fontId="7" fillId="0" borderId="1" xfId="8" applyNumberFormat="1" applyFont="1" applyFill="1" applyBorder="1" applyAlignment="1">
      <alignment horizontal="right" vertical="center"/>
    </xf>
    <xf numFmtId="0" fontId="6" fillId="0" borderId="7" xfId="0" applyFont="1" applyBorder="1" applyAlignment="1">
      <alignment vertical="center"/>
    </xf>
    <xf numFmtId="0" fontId="6" fillId="0" borderId="12" xfId="0" applyFont="1" applyBorder="1" applyAlignment="1">
      <alignment vertical="center"/>
    </xf>
    <xf numFmtId="0" fontId="6" fillId="0" borderId="8" xfId="0" applyFont="1" applyBorder="1" applyAlignment="1">
      <alignment vertical="center"/>
    </xf>
    <xf numFmtId="0" fontId="6" fillId="0" borderId="14" xfId="0" applyFont="1" applyBorder="1" applyAlignment="1">
      <alignment vertical="center"/>
    </xf>
    <xf numFmtId="0" fontId="15" fillId="0" borderId="0" xfId="0" applyFont="1" applyAlignment="1">
      <alignment horizontal="left" vertical="top" wrapText="1"/>
    </xf>
    <xf numFmtId="0" fontId="7" fillId="0" borderId="0" xfId="0" quotePrefix="1" applyFont="1" applyAlignment="1">
      <alignment horizontal="left" vertical="top" wrapText="1"/>
    </xf>
    <xf numFmtId="0" fontId="6" fillId="0" borderId="0" xfId="0" applyFont="1"/>
    <xf numFmtId="0" fontId="9" fillId="0" borderId="0"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7" fillId="0" borderId="10"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0" xfId="8" applyFont="1" applyFill="1" applyBorder="1" applyAlignment="1"/>
    <xf numFmtId="0" fontId="6" fillId="0" borderId="3" xfId="0" applyFont="1" applyBorder="1" applyAlignment="1">
      <alignment vertical="center"/>
    </xf>
    <xf numFmtId="0" fontId="6" fillId="0" borderId="5" xfId="0" applyFont="1" applyBorder="1" applyAlignment="1">
      <alignment vertical="center"/>
    </xf>
    <xf numFmtId="0" fontId="11" fillId="0" borderId="13" xfId="0" applyFont="1" applyBorder="1" applyAlignment="1">
      <alignment vertical="center"/>
    </xf>
    <xf numFmtId="0" fontId="6" fillId="0" borderId="2" xfId="0" applyFont="1" applyFill="1" applyBorder="1" applyAlignment="1">
      <alignment vertical="center"/>
    </xf>
    <xf numFmtId="0" fontId="6" fillId="0" borderId="5" xfId="0" applyFont="1" applyFill="1" applyBorder="1" applyAlignment="1">
      <alignment vertical="center"/>
    </xf>
    <xf numFmtId="0" fontId="11" fillId="0" borderId="13" xfId="0" applyFont="1" applyFill="1" applyBorder="1" applyAlignment="1">
      <alignment vertical="center"/>
    </xf>
    <xf numFmtId="0" fontId="7"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9" applyFont="1" applyFill="1" applyBorder="1" applyAlignment="1">
      <alignment horizontal="left" vertical="center" wrapText="1"/>
    </xf>
    <xf numFmtId="0" fontId="7" fillId="0" borderId="0" xfId="0" applyFont="1" applyFill="1" applyBorder="1" applyAlignment="1">
      <alignment vertical="center"/>
    </xf>
    <xf numFmtId="0" fontId="6" fillId="0" borderId="0" xfId="7" applyFont="1" applyFill="1" applyBorder="1" applyAlignment="1">
      <alignment horizontal="left" vertical="center" wrapText="1"/>
    </xf>
    <xf numFmtId="166" fontId="6" fillId="0" borderId="2" xfId="0" applyNumberFormat="1" applyFont="1" applyFill="1" applyBorder="1" applyAlignment="1">
      <alignment vertical="center"/>
    </xf>
    <xf numFmtId="166" fontId="6" fillId="0" borderId="0" xfId="0" applyNumberFormat="1" applyFont="1" applyFill="1" applyBorder="1" applyAlignment="1">
      <alignment horizontal="left" vertical="center" wrapText="1"/>
    </xf>
    <xf numFmtId="4" fontId="6" fillId="0" borderId="0" xfId="0" applyNumberFormat="1" applyFont="1" applyFill="1" applyBorder="1" applyAlignment="1">
      <alignment horizontal="left" vertical="center" wrapText="1"/>
    </xf>
    <xf numFmtId="166" fontId="6" fillId="0" borderId="2" xfId="0" applyNumberFormat="1" applyFont="1" applyFill="1" applyBorder="1" applyAlignment="1">
      <alignment horizontal="center" vertical="center"/>
    </xf>
    <xf numFmtId="166" fontId="6" fillId="0" borderId="0" xfId="0" applyNumberFormat="1" applyFont="1" applyFill="1" applyBorder="1"/>
    <xf numFmtId="0" fontId="6" fillId="0" borderId="10" xfId="0" applyFont="1" applyBorder="1" applyAlignment="1">
      <alignment vertical="center"/>
    </xf>
    <xf numFmtId="0" fontId="7" fillId="0" borderId="4" xfId="8" applyFont="1" applyFill="1" applyBorder="1" applyAlignment="1">
      <alignment vertical="center" wrapText="1"/>
    </xf>
    <xf numFmtId="0" fontId="6" fillId="0" borderId="4" xfId="8" applyFont="1" applyFill="1" applyBorder="1" applyAlignment="1">
      <alignment horizontal="center" vertical="center"/>
    </xf>
    <xf numFmtId="4" fontId="7" fillId="0" borderId="10" xfId="8" applyNumberFormat="1" applyFont="1" applyFill="1" applyBorder="1" applyAlignment="1">
      <alignment horizontal="center" vertical="center"/>
    </xf>
    <xf numFmtId="4" fontId="7" fillId="0" borderId="4" xfId="8" applyNumberFormat="1" applyFont="1" applyFill="1" applyBorder="1" applyAlignment="1">
      <alignment vertical="center"/>
    </xf>
    <xf numFmtId="0" fontId="7" fillId="0" borderId="6" xfId="8" applyFont="1" applyFill="1" applyBorder="1" applyAlignment="1">
      <alignment vertical="center" wrapText="1"/>
    </xf>
    <xf numFmtId="0" fontId="6" fillId="0" borderId="6" xfId="8" applyFont="1" applyFill="1" applyBorder="1" applyAlignment="1">
      <alignment horizontal="center" vertical="center"/>
    </xf>
    <xf numFmtId="4" fontId="7" fillId="0" borderId="5" xfId="8" applyNumberFormat="1" applyFont="1" applyFill="1" applyBorder="1" applyAlignment="1">
      <alignment horizontal="center" vertical="center"/>
    </xf>
    <xf numFmtId="4" fontId="7" fillId="0" borderId="6" xfId="8" applyNumberFormat="1" applyFont="1" applyFill="1" applyBorder="1" applyAlignment="1">
      <alignment vertical="center"/>
    </xf>
    <xf numFmtId="0" fontId="6" fillId="0" borderId="13" xfId="0" applyFont="1" applyBorder="1" applyAlignment="1">
      <alignment vertical="center"/>
    </xf>
    <xf numFmtId="0" fontId="7" fillId="0" borderId="17" xfId="8" quotePrefix="1" applyFont="1" applyFill="1" applyBorder="1" applyAlignment="1">
      <alignment vertical="center" wrapText="1"/>
    </xf>
    <xf numFmtId="0" fontId="6" fillId="0" borderId="17" xfId="8" applyFont="1" applyFill="1" applyBorder="1" applyAlignment="1">
      <alignment horizontal="center" vertical="center"/>
    </xf>
    <xf numFmtId="4" fontId="7" fillId="0" borderId="13" xfId="8" applyNumberFormat="1" applyFont="1" applyFill="1" applyBorder="1" applyAlignment="1">
      <alignment horizontal="center" vertical="center"/>
    </xf>
    <xf numFmtId="4" fontId="7" fillId="0" borderId="17" xfId="8" applyNumberFormat="1" applyFont="1" applyFill="1" applyBorder="1" applyAlignment="1">
      <alignment vertical="center"/>
    </xf>
    <xf numFmtId="0" fontId="7" fillId="0" borderId="5" xfId="0" applyFont="1" applyBorder="1" applyAlignment="1">
      <alignment horizontal="center" vertical="center"/>
    </xf>
    <xf numFmtId="0" fontId="6" fillId="0" borderId="2" xfId="0" applyFont="1" applyBorder="1"/>
    <xf numFmtId="0" fontId="7" fillId="0" borderId="2" xfId="0" applyFont="1" applyBorder="1" applyAlignment="1">
      <alignment horizontal="center" vertical="center"/>
    </xf>
    <xf numFmtId="0" fontId="6" fillId="0" borderId="2" xfId="0" applyFont="1" applyBorder="1" applyAlignment="1">
      <alignment horizontal="center" vertical="top"/>
    </xf>
    <xf numFmtId="0" fontId="7" fillId="0" borderId="13" xfId="0" applyFont="1" applyBorder="1" applyAlignment="1">
      <alignment horizontal="center" vertical="top" wrapText="1"/>
    </xf>
    <xf numFmtId="0" fontId="7" fillId="0" borderId="17" xfId="0" applyFont="1" applyFill="1" applyBorder="1" applyAlignment="1">
      <alignment horizontal="right" wrapText="1"/>
    </xf>
    <xf numFmtId="0" fontId="7" fillId="0" borderId="10" xfId="0" applyFont="1" applyFill="1" applyBorder="1" applyAlignment="1">
      <alignment horizontal="center" vertical="top"/>
    </xf>
    <xf numFmtId="0" fontId="7" fillId="0" borderId="2" xfId="0" applyFont="1" applyBorder="1" applyAlignment="1">
      <alignment horizontal="center" vertical="top" wrapText="1"/>
    </xf>
    <xf numFmtId="0" fontId="6" fillId="0" borderId="13" xfId="0" applyFont="1" applyBorder="1" applyAlignment="1">
      <alignment horizontal="center" vertical="center"/>
    </xf>
    <xf numFmtId="4" fontId="7" fillId="0" borderId="10" xfId="0" applyNumberFormat="1" applyFont="1" applyFill="1" applyBorder="1" applyAlignment="1">
      <alignment horizontal="right" wrapText="1"/>
    </xf>
    <xf numFmtId="0" fontId="6" fillId="0" borderId="7" xfId="0" applyFont="1" applyFill="1" applyBorder="1" applyAlignment="1">
      <alignment vertical="center"/>
    </xf>
    <xf numFmtId="4" fontId="9" fillId="0" borderId="0" xfId="0" applyNumberFormat="1" applyFont="1" applyBorder="1" applyAlignment="1">
      <alignment vertical="center"/>
    </xf>
    <xf numFmtId="0" fontId="7" fillId="0" borderId="17" xfId="8" applyFont="1" applyFill="1" applyBorder="1" applyAlignment="1">
      <alignment vertical="center" wrapText="1"/>
    </xf>
    <xf numFmtId="0" fontId="6" fillId="0" borderId="6" xfId="0" applyFont="1" applyFill="1" applyBorder="1" applyAlignment="1">
      <alignment vertical="center"/>
    </xf>
    <xf numFmtId="0" fontId="11" fillId="0" borderId="17" xfId="0" applyFont="1" applyFill="1" applyBorder="1" applyAlignment="1">
      <alignment vertical="center"/>
    </xf>
    <xf numFmtId="4" fontId="7" fillId="0" borderId="17" xfId="8" applyNumberFormat="1" applyFont="1" applyFill="1" applyBorder="1" applyAlignment="1">
      <alignment vertical="center" wrapText="1"/>
    </xf>
    <xf numFmtId="0" fontId="7" fillId="0" borderId="4" xfId="0" applyFont="1" applyFill="1" applyBorder="1" applyAlignment="1">
      <alignment horizontal="center" vertical="center"/>
    </xf>
    <xf numFmtId="0" fontId="7" fillId="0" borderId="8" xfId="8" applyFont="1" applyFill="1" applyBorder="1" applyAlignment="1">
      <alignment vertical="center"/>
    </xf>
    <xf numFmtId="0" fontId="6" fillId="0" borderId="13" xfId="0" applyFont="1" applyFill="1" applyBorder="1" applyAlignment="1">
      <alignment vertical="center"/>
    </xf>
    <xf numFmtId="166" fontId="6" fillId="0" borderId="0" xfId="0" applyNumberFormat="1" applyFont="1" applyFill="1" applyAlignment="1">
      <alignment vertical="center"/>
    </xf>
    <xf numFmtId="0" fontId="7" fillId="0" borderId="0" xfId="0" applyFont="1" applyFill="1" applyBorder="1" applyAlignment="1">
      <alignment horizontal="center" vertical="center"/>
    </xf>
    <xf numFmtId="4" fontId="7" fillId="0" borderId="0" xfId="8" applyNumberFormat="1" applyFont="1" applyFill="1" applyBorder="1" applyAlignment="1">
      <alignment horizontal="center" vertical="center" wrapText="1"/>
    </xf>
    <xf numFmtId="0" fontId="7" fillId="0" borderId="0" xfId="0" applyFont="1" applyFill="1" applyAlignment="1">
      <alignment horizontal="left" vertical="top"/>
    </xf>
    <xf numFmtId="0" fontId="6" fillId="0" borderId="0" xfId="0" applyFont="1" applyFill="1" applyAlignment="1">
      <alignment horizontal="center"/>
    </xf>
    <xf numFmtId="4" fontId="7" fillId="0" borderId="0" xfId="0" applyNumberFormat="1" applyFont="1" applyFill="1" applyAlignment="1">
      <alignment horizontal="center"/>
    </xf>
    <xf numFmtId="4" fontId="7" fillId="0" borderId="0" xfId="23" applyNumberFormat="1" applyFont="1" applyFill="1" applyAlignment="1">
      <alignment horizontal="right"/>
    </xf>
    <xf numFmtId="4" fontId="6" fillId="0" borderId="0" xfId="23" applyNumberFormat="1" applyFont="1" applyFill="1" applyAlignment="1">
      <alignment horizontal="right"/>
    </xf>
    <xf numFmtId="0" fontId="7" fillId="0" borderId="0" xfId="0" applyFont="1" applyAlignment="1">
      <alignment horizontal="center"/>
    </xf>
    <xf numFmtId="4" fontId="7" fillId="0" borderId="0" xfId="0" applyNumberFormat="1" applyFont="1" applyAlignment="1">
      <alignment horizontal="center"/>
    </xf>
    <xf numFmtId="4" fontId="6" fillId="0" borderId="0" xfId="23" applyNumberFormat="1" applyFont="1" applyAlignment="1">
      <alignment horizontal="right"/>
    </xf>
    <xf numFmtId="49" fontId="17" fillId="0" borderId="0" xfId="0" applyNumberFormat="1" applyFont="1" applyFill="1" applyBorder="1" applyAlignment="1">
      <alignment horizontal="left" vertical="top" wrapText="1"/>
    </xf>
    <xf numFmtId="0" fontId="18" fillId="0" borderId="0" xfId="0" applyFont="1" applyFill="1" applyBorder="1" applyAlignment="1">
      <alignment horizontal="center" wrapText="1"/>
    </xf>
    <xf numFmtId="4" fontId="18" fillId="0" borderId="0" xfId="0" applyNumberFormat="1" applyFont="1" applyFill="1" applyBorder="1" applyAlignment="1">
      <alignment horizontal="center" wrapText="1"/>
    </xf>
    <xf numFmtId="4" fontId="6" fillId="0" borderId="0" xfId="23" applyNumberFormat="1" applyFont="1" applyAlignment="1">
      <alignment horizontal="right" wrapText="1"/>
    </xf>
    <xf numFmtId="0" fontId="19" fillId="0" borderId="0" xfId="0" applyFont="1" applyFill="1" applyBorder="1" applyAlignment="1">
      <alignment vertical="top" wrapText="1"/>
    </xf>
    <xf numFmtId="0" fontId="19" fillId="0" borderId="0" xfId="0" applyFont="1" applyFill="1" applyBorder="1" applyAlignment="1">
      <alignment horizontal="center" wrapText="1"/>
    </xf>
    <xf numFmtId="4" fontId="19" fillId="0" borderId="0" xfId="23" applyNumberFormat="1" applyFont="1" applyFill="1" applyBorder="1" applyAlignment="1">
      <alignment horizontal="center" wrapText="1"/>
    </xf>
    <xf numFmtId="4" fontId="19" fillId="0" borderId="0" xfId="23" applyNumberFormat="1" applyFont="1" applyFill="1" applyBorder="1" applyAlignment="1">
      <alignment horizontal="right" wrapText="1"/>
    </xf>
    <xf numFmtId="0" fontId="18" fillId="0" borderId="0" xfId="0" applyFont="1" applyFill="1" applyAlignment="1">
      <alignment vertical="top" wrapText="1"/>
    </xf>
    <xf numFmtId="0" fontId="19" fillId="0" borderId="0" xfId="0" applyFont="1" applyFill="1" applyBorder="1" applyAlignment="1">
      <alignment horizontal="center"/>
    </xf>
    <xf numFmtId="4" fontId="19" fillId="0" borderId="0" xfId="23" applyNumberFormat="1" applyFont="1" applyFill="1" applyBorder="1" applyAlignment="1">
      <alignment horizontal="center"/>
    </xf>
    <xf numFmtId="4" fontId="19" fillId="0" borderId="0" xfId="23" applyNumberFormat="1" applyFont="1" applyBorder="1" applyAlignment="1">
      <alignment horizontal="right" wrapText="1"/>
    </xf>
    <xf numFmtId="0" fontId="6" fillId="0" borderId="0" xfId="0" applyFont="1" applyAlignment="1">
      <alignment vertical="top" wrapText="1"/>
    </xf>
    <xf numFmtId="0" fontId="6" fillId="0" borderId="0" xfId="0" applyFont="1" applyFill="1" applyBorder="1" applyAlignment="1">
      <alignment horizontal="center" wrapText="1"/>
    </xf>
    <xf numFmtId="4" fontId="6" fillId="0" borderId="0" xfId="0" applyNumberFormat="1" applyFont="1" applyAlignment="1">
      <alignment horizontal="center"/>
    </xf>
    <xf numFmtId="0" fontId="7" fillId="0" borderId="0" xfId="0" applyFont="1" applyAlignment="1">
      <alignment horizontal="left" vertical="top" wrapText="1"/>
    </xf>
    <xf numFmtId="0" fontId="6" fillId="0" borderId="0" xfId="0" applyFont="1" applyFill="1" applyBorder="1" applyAlignment="1">
      <alignment vertical="top" wrapText="1"/>
    </xf>
    <xf numFmtId="49" fontId="6" fillId="0" borderId="0" xfId="0" applyNumberFormat="1" applyFont="1" applyBorder="1" applyAlignment="1">
      <alignment horizontal="left" vertical="top" wrapText="1"/>
    </xf>
    <xf numFmtId="4" fontId="6" fillId="0" borderId="0" xfId="0" applyNumberFormat="1" applyFont="1" applyBorder="1" applyAlignment="1">
      <alignment horizontal="center"/>
    </xf>
    <xf numFmtId="4" fontId="6" fillId="0" borderId="0" xfId="23" applyNumberFormat="1" applyFont="1" applyFill="1" applyBorder="1" applyAlignment="1">
      <alignment horizontal="right"/>
    </xf>
    <xf numFmtId="4" fontId="6" fillId="0" borderId="0" xfId="23" applyNumberFormat="1" applyFont="1" applyFill="1" applyBorder="1" applyAlignment="1">
      <alignment horizontal="center" wrapText="1"/>
    </xf>
    <xf numFmtId="4" fontId="6" fillId="0" borderId="0" xfId="23" applyNumberFormat="1" applyFont="1" applyFill="1" applyBorder="1" applyAlignment="1">
      <alignment horizontal="right" wrapText="1"/>
    </xf>
    <xf numFmtId="0" fontId="6" fillId="0" borderId="0" xfId="0" applyFont="1" applyFill="1" applyAlignment="1">
      <alignment vertical="top" wrapText="1"/>
    </xf>
    <xf numFmtId="4" fontId="6" fillId="0" borderId="0" xfId="23" applyNumberFormat="1" applyFont="1" applyFill="1" applyBorder="1" applyAlignment="1">
      <alignment horizontal="center"/>
    </xf>
    <xf numFmtId="0" fontId="6" fillId="0" borderId="0" xfId="0" applyFont="1" applyFill="1" applyAlignment="1">
      <alignment horizontal="left" vertical="top" wrapText="1"/>
    </xf>
    <xf numFmtId="0" fontId="6" fillId="0" borderId="0" xfId="0" applyFont="1" applyAlignment="1">
      <alignment horizontal="center"/>
    </xf>
    <xf numFmtId="0" fontId="6" fillId="0" borderId="0" xfId="0" applyFont="1" applyBorder="1" applyAlignment="1">
      <alignment horizontal="center"/>
    </xf>
    <xf numFmtId="0" fontId="6" fillId="0" borderId="0" xfId="0" applyFont="1" applyAlignment="1">
      <alignment horizontal="center" wrapText="1"/>
    </xf>
    <xf numFmtId="4" fontId="6" fillId="0" borderId="0" xfId="0" applyNumberFormat="1" applyFont="1" applyAlignment="1">
      <alignment horizontal="center" wrapText="1"/>
    </xf>
    <xf numFmtId="0" fontId="6" fillId="0" borderId="0" xfId="0" applyNumberFormat="1" applyFont="1" applyFill="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0" xfId="0" quotePrefix="1" applyFont="1" applyFill="1" applyBorder="1" applyAlignment="1" applyProtection="1">
      <alignment vertical="top" wrapText="1"/>
      <protection locked="0"/>
    </xf>
    <xf numFmtId="0" fontId="6" fillId="0" borderId="0" xfId="0" applyNumberFormat="1" applyFont="1" applyBorder="1" applyAlignment="1" applyProtection="1">
      <alignment vertical="top" wrapText="1"/>
      <protection locked="0"/>
    </xf>
    <xf numFmtId="0" fontId="6" fillId="0" borderId="0" xfId="0" applyFont="1" applyAlignment="1">
      <alignment vertical="top"/>
    </xf>
    <xf numFmtId="3" fontId="6" fillId="0" borderId="0" xfId="0" applyNumberFormat="1" applyFont="1" applyAlignment="1">
      <alignment horizontal="center"/>
    </xf>
    <xf numFmtId="4" fontId="19" fillId="0" borderId="0" xfId="0" applyNumberFormat="1" applyFont="1" applyFill="1" applyBorder="1" applyAlignment="1">
      <alignment horizontal="center" wrapText="1"/>
    </xf>
    <xf numFmtId="4" fontId="18" fillId="0" borderId="0" xfId="0" applyNumberFormat="1" applyFont="1" applyFill="1" applyBorder="1" applyAlignment="1">
      <alignment horizontal="center"/>
    </xf>
    <xf numFmtId="4" fontId="18" fillId="0" borderId="0" xfId="23" applyNumberFormat="1" applyFont="1" applyFill="1" applyBorder="1" applyAlignment="1">
      <alignment horizontal="right"/>
    </xf>
    <xf numFmtId="0" fontId="19" fillId="0" borderId="0" xfId="0" applyFont="1" applyBorder="1" applyAlignment="1">
      <alignment horizontal="center" wrapText="1"/>
    </xf>
    <xf numFmtId="4" fontId="19" fillId="0" borderId="0" xfId="23" applyNumberFormat="1" applyFont="1" applyBorder="1" applyAlignment="1">
      <alignment horizontal="center" wrapText="1"/>
    </xf>
    <xf numFmtId="0" fontId="20" fillId="0" borderId="0" xfId="0" applyFont="1" applyFill="1" applyAlignment="1">
      <alignment horizontal="left" vertical="top" wrapText="1"/>
    </xf>
    <xf numFmtId="0" fontId="20" fillId="0" borderId="0" xfId="0" applyFont="1" applyFill="1" applyAlignment="1">
      <alignment horizontal="center"/>
    </xf>
    <xf numFmtId="4" fontId="20" fillId="0" borderId="0" xfId="0" applyNumberFormat="1" applyFont="1" applyFill="1" applyBorder="1" applyAlignment="1">
      <alignment horizontal="center"/>
    </xf>
    <xf numFmtId="0" fontId="20" fillId="0" borderId="0" xfId="0" applyFont="1" applyFill="1" applyBorder="1" applyAlignment="1">
      <alignment horizontal="left" vertical="top" wrapText="1"/>
    </xf>
    <xf numFmtId="0" fontId="18" fillId="0" borderId="0" xfId="0" applyFont="1" applyFill="1" applyAlignment="1">
      <alignment horizontal="center"/>
    </xf>
    <xf numFmtId="4" fontId="18" fillId="0" borderId="0" xfId="23" applyNumberFormat="1" applyFont="1" applyFill="1" applyBorder="1" applyAlignment="1">
      <alignment horizontal="center"/>
    </xf>
    <xf numFmtId="0" fontId="19" fillId="0" borderId="0" xfId="0" applyFont="1" applyBorder="1" applyAlignment="1">
      <alignment horizontal="center"/>
    </xf>
    <xf numFmtId="4" fontId="19" fillId="0" borderId="0" xfId="23" applyNumberFormat="1" applyFont="1" applyBorder="1" applyAlignment="1">
      <alignment horizontal="center"/>
    </xf>
    <xf numFmtId="0" fontId="19" fillId="0" borderId="0" xfId="0" applyFont="1" applyFill="1" applyAlignment="1">
      <alignment vertical="top" wrapText="1"/>
    </xf>
    <xf numFmtId="0" fontId="19" fillId="0" borderId="0" xfId="0" applyFont="1" applyFill="1" applyAlignment="1">
      <alignment horizontal="center" wrapText="1"/>
    </xf>
    <xf numFmtId="0" fontId="6" fillId="0" borderId="0" xfId="0" applyFont="1" applyAlignment="1">
      <alignment horizontal="left" vertical="top" wrapText="1"/>
    </xf>
    <xf numFmtId="0" fontId="18" fillId="0" borderId="0" xfId="0" applyFont="1" applyFill="1" applyAlignment="1">
      <alignment vertical="center" wrapText="1"/>
    </xf>
    <xf numFmtId="4" fontId="11" fillId="0" borderId="0" xfId="23" applyNumberFormat="1" applyFont="1" applyFill="1" applyAlignment="1">
      <alignment horizontal="right"/>
    </xf>
    <xf numFmtId="0" fontId="20" fillId="0" borderId="0" xfId="0" applyFont="1" applyFill="1" applyAlignment="1">
      <alignment vertical="center" wrapText="1"/>
    </xf>
    <xf numFmtId="0" fontId="6" fillId="0" borderId="0" xfId="0" applyFont="1" applyFill="1" applyAlignment="1">
      <alignment horizontal="left" vertical="center" wrapText="1"/>
    </xf>
    <xf numFmtId="0" fontId="7" fillId="0" borderId="0" xfId="0" applyFont="1" applyFill="1" applyBorder="1" applyAlignment="1">
      <alignment vertical="top" wrapText="1"/>
    </xf>
    <xf numFmtId="0" fontId="6" fillId="0" borderId="0" xfId="0" applyFont="1" applyFill="1" applyBorder="1" applyAlignment="1">
      <alignment vertical="top"/>
    </xf>
    <xf numFmtId="4" fontId="18" fillId="0" borderId="0" xfId="0" applyNumberFormat="1" applyFont="1" applyFill="1" applyAlignment="1">
      <alignment horizontal="center"/>
    </xf>
    <xf numFmtId="0" fontId="19" fillId="0" borderId="0" xfId="0" applyFont="1" applyBorder="1" applyAlignment="1">
      <alignment vertical="top"/>
    </xf>
    <xf numFmtId="0" fontId="7" fillId="0" borderId="0" xfId="0" applyFont="1" applyBorder="1" applyAlignment="1">
      <alignment vertical="top" wrapText="1"/>
    </xf>
    <xf numFmtId="0" fontId="7" fillId="0" borderId="0" xfId="0" applyFont="1" applyBorder="1" applyAlignment="1">
      <alignment vertical="top"/>
    </xf>
    <xf numFmtId="4" fontId="6" fillId="0" borderId="0" xfId="0" applyNumberFormat="1" applyFont="1" applyAlignment="1">
      <alignment horizontal="right"/>
    </xf>
    <xf numFmtId="0" fontId="6" fillId="0" borderId="0" xfId="0" applyFont="1" applyFill="1" applyAlignment="1" applyProtection="1">
      <alignment vertical="top" wrapText="1"/>
      <protection locked="0"/>
    </xf>
    <xf numFmtId="0" fontId="0" fillId="0" borderId="0" xfId="0" applyAlignment="1">
      <alignment horizontal="center" vertical="center"/>
    </xf>
    <xf numFmtId="0" fontId="7" fillId="0" borderId="0" xfId="0" applyFont="1" applyFill="1" applyBorder="1" applyAlignment="1" applyProtection="1">
      <alignment vertical="top" wrapText="1"/>
    </xf>
    <xf numFmtId="0" fontId="7" fillId="0" borderId="0" xfId="0" applyFont="1" applyFill="1" applyAlignment="1">
      <alignment horizontal="center" vertical="center"/>
    </xf>
    <xf numFmtId="0" fontId="19" fillId="0" borderId="0"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Border="1" applyAlignment="1">
      <alignment horizontal="center" vertical="center" wrapText="1"/>
    </xf>
    <xf numFmtId="0" fontId="7" fillId="0" borderId="0" xfId="0" applyNumberFormat="1" applyFont="1" applyFill="1" applyAlignment="1">
      <alignment horizontal="center" vertical="center"/>
    </xf>
    <xf numFmtId="0"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7" fillId="0" borderId="18" xfId="0" applyFont="1" applyFill="1" applyBorder="1" applyAlignment="1">
      <alignment horizontal="center" vertical="center"/>
    </xf>
    <xf numFmtId="0" fontId="18" fillId="0" borderId="1" xfId="0" applyFont="1" applyFill="1" applyBorder="1" applyAlignment="1">
      <alignment horizontal="center" wrapText="1"/>
    </xf>
    <xf numFmtId="4" fontId="18" fillId="0" borderId="1" xfId="0" applyNumberFormat="1" applyFont="1" applyFill="1" applyBorder="1" applyAlignment="1">
      <alignment horizontal="center" wrapText="1"/>
    </xf>
    <xf numFmtId="4" fontId="6" fillId="0" borderId="19" xfId="23" applyNumberFormat="1" applyFont="1" applyBorder="1" applyAlignment="1">
      <alignment horizontal="center" wrapText="1"/>
    </xf>
    <xf numFmtId="49" fontId="23" fillId="0" borderId="1" xfId="0" applyNumberFormat="1" applyFont="1" applyFill="1" applyBorder="1" applyAlignment="1">
      <alignment horizontal="center" vertical="top" wrapText="1"/>
    </xf>
    <xf numFmtId="0" fontId="7" fillId="0" borderId="21" xfId="0" applyFont="1" applyFill="1" applyBorder="1" applyAlignment="1">
      <alignment horizontal="left" vertical="top" wrapText="1"/>
    </xf>
    <xf numFmtId="49" fontId="23" fillId="0" borderId="0" xfId="0" applyNumberFormat="1" applyFont="1" applyFill="1" applyBorder="1" applyAlignment="1">
      <alignment horizontal="center" vertical="top" wrapText="1"/>
    </xf>
    <xf numFmtId="4" fontId="6" fillId="0" borderId="0" xfId="23" applyNumberFormat="1" applyFont="1" applyBorder="1" applyAlignment="1">
      <alignment horizontal="center" wrapText="1"/>
    </xf>
    <xf numFmtId="0" fontId="19" fillId="0" borderId="0" xfId="0" applyFont="1" applyFill="1" applyBorder="1" applyAlignment="1">
      <alignment horizontal="left" vertical="top" wrapText="1"/>
    </xf>
    <xf numFmtId="0" fontId="0" fillId="2" borderId="0" xfId="0" applyFill="1" applyAlignment="1">
      <alignment horizontal="center" vertical="center"/>
    </xf>
    <xf numFmtId="0" fontId="7" fillId="0" borderId="0" xfId="0" applyFont="1" applyFill="1" applyBorder="1" applyAlignment="1">
      <alignment vertical="top"/>
    </xf>
    <xf numFmtId="0" fontId="0" fillId="0" borderId="0" xfId="0" applyFill="1"/>
    <xf numFmtId="0" fontId="21" fillId="0" borderId="0" xfId="0" applyFont="1" applyFill="1" applyBorder="1" applyAlignment="1">
      <alignment horizontal="left" vertical="top" wrapText="1"/>
    </xf>
    <xf numFmtId="0" fontId="20" fillId="0" borderId="0" xfId="0" applyFont="1" applyFill="1" applyBorder="1" applyAlignment="1">
      <alignment horizontal="center"/>
    </xf>
    <xf numFmtId="0" fontId="24" fillId="0" borderId="0" xfId="0" applyFont="1" applyFill="1" applyAlignment="1">
      <alignment horizontal="left" vertical="top" wrapText="1"/>
    </xf>
    <xf numFmtId="0" fontId="0" fillId="0" borderId="0" xfId="0" applyFill="1" applyAlignment="1">
      <alignment horizontal="center" vertical="center"/>
    </xf>
    <xf numFmtId="0" fontId="22" fillId="0" borderId="0" xfId="0" applyFont="1" applyFill="1" applyBorder="1" applyAlignment="1">
      <alignment vertical="top" wrapText="1"/>
    </xf>
    <xf numFmtId="0" fontId="7" fillId="0" borderId="20" xfId="0" applyFont="1" applyFill="1" applyBorder="1" applyAlignment="1">
      <alignment vertical="top"/>
    </xf>
    <xf numFmtId="0" fontId="6"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9" fillId="0" borderId="1" xfId="0" applyFont="1" applyBorder="1" applyAlignment="1">
      <alignment horizontal="center"/>
    </xf>
    <xf numFmtId="4" fontId="19" fillId="0" borderId="1" xfId="23" applyNumberFormat="1" applyFont="1" applyBorder="1" applyAlignment="1">
      <alignment horizontal="center"/>
    </xf>
    <xf numFmtId="4" fontId="19" fillId="0" borderId="19" xfId="23" applyNumberFormat="1" applyFont="1" applyBorder="1" applyAlignment="1">
      <alignment horizontal="right" wrapText="1"/>
    </xf>
    <xf numFmtId="0" fontId="7" fillId="0" borderId="18" xfId="0" applyFont="1" applyFill="1" applyBorder="1" applyAlignment="1">
      <alignment vertical="top"/>
    </xf>
    <xf numFmtId="0" fontId="21" fillId="0" borderId="0" xfId="12" applyFont="1" applyFill="1" applyAlignment="1">
      <alignment horizontal="left" vertical="top" wrapText="1"/>
    </xf>
    <xf numFmtId="0" fontId="18" fillId="0" borderId="0" xfId="12" applyFont="1" applyFill="1" applyAlignment="1">
      <alignment horizontal="left" vertical="top" wrapText="1"/>
    </xf>
    <xf numFmtId="0" fontId="18" fillId="0" borderId="0" xfId="12" applyFont="1" applyFill="1" applyAlignment="1">
      <alignment horizontal="justify" vertical="center" wrapText="1"/>
    </xf>
    <xf numFmtId="0" fontId="18" fillId="0" borderId="0" xfId="12" applyFont="1" applyFill="1" applyAlignment="1">
      <alignment vertical="center" wrapText="1"/>
    </xf>
    <xf numFmtId="0" fontId="6" fillId="0" borderId="0" xfId="12" applyFont="1" applyFill="1" applyAlignment="1">
      <alignment wrapText="1"/>
    </xf>
    <xf numFmtId="0" fontId="6" fillId="0" borderId="0" xfId="12" applyFont="1" applyFill="1" applyAlignment="1">
      <alignment horizontal="center" wrapText="1"/>
    </xf>
    <xf numFmtId="0" fontId="18" fillId="0" borderId="0" xfId="12" applyFont="1" applyFill="1" applyAlignment="1">
      <alignment horizontal="center" wrapText="1"/>
    </xf>
    <xf numFmtId="4" fontId="18" fillId="0" borderId="0" xfId="12" applyNumberFormat="1" applyFont="1" applyFill="1" applyBorder="1" applyAlignment="1">
      <alignment horizontal="center" wrapText="1"/>
    </xf>
    <xf numFmtId="4" fontId="6" fillId="0" borderId="0" xfId="23" applyNumberFormat="1" applyFont="1" applyBorder="1" applyAlignment="1">
      <alignment horizontal="right" wrapText="1"/>
    </xf>
    <xf numFmtId="0" fontId="19" fillId="0" borderId="0" xfId="12" applyFont="1" applyFill="1" applyAlignment="1">
      <alignment horizontal="left" vertical="top" wrapText="1"/>
    </xf>
    <xf numFmtId="0" fontId="19" fillId="0" borderId="0" xfId="12" applyNumberFormat="1" applyFont="1" applyBorder="1" applyAlignment="1">
      <alignment horizontal="center" wrapText="1"/>
    </xf>
    <xf numFmtId="0" fontId="19" fillId="0" borderId="0" xfId="11" applyNumberFormat="1" applyFont="1" applyFill="1" applyBorder="1" applyAlignment="1">
      <alignment horizontal="center" wrapText="1"/>
    </xf>
    <xf numFmtId="0" fontId="6" fillId="0" borderId="0" xfId="12" applyFont="1" applyAlignment="1">
      <alignment horizontal="left" vertical="top" wrapText="1"/>
    </xf>
    <xf numFmtId="0" fontId="17" fillId="0" borderId="0" xfId="12" applyFont="1" applyFill="1" applyAlignment="1">
      <alignment horizontal="justify" vertical="center" wrapText="1"/>
    </xf>
    <xf numFmtId="4" fontId="18" fillId="0" borderId="0" xfId="12" applyNumberFormat="1" applyFont="1" applyFill="1" applyAlignment="1">
      <alignment horizontal="center" wrapText="1"/>
    </xf>
    <xf numFmtId="0" fontId="19" fillId="0" borderId="0" xfId="12" applyFont="1" applyFill="1" applyBorder="1" applyAlignment="1">
      <alignment horizontal="center" wrapText="1"/>
    </xf>
    <xf numFmtId="4" fontId="19" fillId="0" borderId="0" xfId="11" applyNumberFormat="1" applyFont="1" applyFill="1" applyBorder="1" applyAlignment="1">
      <alignment horizontal="center" wrapText="1"/>
    </xf>
    <xf numFmtId="0" fontId="6" fillId="0" borderId="0" xfId="12" applyFont="1" applyFill="1" applyAlignment="1">
      <alignment horizontal="left" vertical="center" wrapText="1"/>
    </xf>
    <xf numFmtId="0" fontId="17" fillId="0" borderId="0" xfId="12" applyFont="1" applyFill="1" applyBorder="1" applyAlignment="1">
      <alignment vertical="center" wrapText="1"/>
    </xf>
    <xf numFmtId="0" fontId="17" fillId="0" borderId="0" xfId="12" applyFont="1" applyFill="1" applyAlignment="1">
      <alignment vertical="center" wrapText="1"/>
    </xf>
    <xf numFmtId="0" fontId="17" fillId="0" borderId="0" xfId="12" applyFont="1" applyFill="1" applyBorder="1" applyAlignment="1">
      <alignment horizontal="justify" vertical="center" wrapText="1"/>
    </xf>
    <xf numFmtId="0" fontId="6" fillId="0" borderId="0" xfId="12" applyFont="1" applyFill="1" applyBorder="1" applyAlignment="1">
      <alignment wrapText="1"/>
    </xf>
    <xf numFmtId="0" fontId="6" fillId="0" borderId="0" xfId="12" applyFont="1" applyFill="1" applyBorder="1" applyAlignment="1">
      <alignment horizontal="center" wrapText="1"/>
    </xf>
    <xf numFmtId="0" fontId="19" fillId="0" borderId="0" xfId="12" applyFont="1" applyFill="1" applyBorder="1" applyAlignment="1">
      <alignment vertical="top" wrapText="1"/>
    </xf>
    <xf numFmtId="0" fontId="20" fillId="0" borderId="0" xfId="12" applyFont="1" applyFill="1" applyAlignment="1">
      <alignment horizontal="center" wrapText="1"/>
    </xf>
    <xf numFmtId="0" fontId="19" fillId="0" borderId="0" xfId="12" applyFont="1" applyFill="1" applyBorder="1" applyAlignment="1">
      <alignment horizontal="left" vertical="top" wrapText="1"/>
    </xf>
    <xf numFmtId="0" fontId="18" fillId="0" borderId="0" xfId="12" applyFont="1" applyFill="1" applyBorder="1" applyAlignment="1">
      <alignment horizontal="justify" vertical="center" wrapText="1"/>
    </xf>
    <xf numFmtId="0" fontId="21" fillId="0" borderId="0" xfId="12" applyFont="1" applyFill="1" applyBorder="1" applyAlignment="1">
      <alignment horizontal="center" wrapText="1"/>
    </xf>
    <xf numFmtId="4" fontId="21" fillId="0" borderId="0" xfId="12" applyNumberFormat="1" applyFont="1" applyFill="1" applyBorder="1" applyAlignment="1">
      <alignment horizontal="left" vertical="top" wrapText="1"/>
    </xf>
    <xf numFmtId="49" fontId="6" fillId="0" borderId="0" xfId="0" applyNumberFormat="1" applyFont="1" applyFill="1" applyBorder="1" applyAlignment="1">
      <alignment horizontal="center" vertical="center"/>
    </xf>
    <xf numFmtId="0" fontId="6" fillId="0" borderId="0" xfId="12" applyFont="1" applyBorder="1" applyAlignment="1">
      <alignment wrapText="1"/>
    </xf>
    <xf numFmtId="0" fontId="6" fillId="0" borderId="0" xfId="12" applyFont="1" applyAlignment="1">
      <alignment wrapText="1"/>
    </xf>
    <xf numFmtId="4" fontId="6" fillId="0" borderId="0" xfId="12" applyNumberFormat="1" applyFont="1" applyAlignment="1">
      <alignment horizontal="center" wrapText="1"/>
    </xf>
    <xf numFmtId="0" fontId="6" fillId="0" borderId="0" xfId="12" applyFont="1" applyAlignment="1">
      <alignment horizontal="left" wrapText="1"/>
    </xf>
    <xf numFmtId="0" fontId="20" fillId="0" borderId="0" xfId="12" applyFont="1" applyFill="1" applyAlignment="1">
      <alignment horizontal="left" vertical="center" wrapText="1"/>
    </xf>
    <xf numFmtId="167" fontId="6" fillId="0" borderId="0" xfId="11" applyFont="1" applyFill="1" applyBorder="1" applyAlignment="1">
      <alignment horizontal="center" wrapText="1"/>
    </xf>
    <xf numFmtId="4" fontId="6" fillId="0" borderId="0" xfId="12" applyNumberFormat="1" applyFont="1" applyFill="1" applyBorder="1" applyAlignment="1">
      <alignment horizontal="center" wrapText="1"/>
    </xf>
    <xf numFmtId="0" fontId="6" fillId="0" borderId="0" xfId="12" applyFont="1" applyAlignment="1">
      <alignment vertical="top" wrapText="1"/>
    </xf>
    <xf numFmtId="1" fontId="6" fillId="0" borderId="0" xfId="12" applyNumberFormat="1" applyFont="1" applyFill="1" applyBorder="1" applyAlignment="1">
      <alignment horizontal="center" vertical="center" wrapText="1"/>
    </xf>
    <xf numFmtId="0" fontId="17" fillId="0" borderId="0" xfId="12" applyFont="1" applyFill="1" applyBorder="1" applyAlignment="1">
      <alignment vertical="top" wrapText="1"/>
    </xf>
    <xf numFmtId="0" fontId="18" fillId="0" borderId="0" xfId="12" applyFont="1" applyFill="1" applyBorder="1" applyAlignment="1">
      <alignment vertical="center" wrapText="1"/>
    </xf>
    <xf numFmtId="0" fontId="20" fillId="0" borderId="0" xfId="0" applyFont="1" applyFill="1" applyAlignment="1">
      <alignment horizontal="left" vertical="center" wrapText="1"/>
    </xf>
    <xf numFmtId="1" fontId="20" fillId="0" borderId="0" xfId="0" applyNumberFormat="1" applyFont="1" applyFill="1" applyBorder="1" applyAlignment="1">
      <alignment horizontal="center"/>
    </xf>
    <xf numFmtId="0" fontId="20" fillId="0" borderId="0" xfId="0" applyFont="1" applyFill="1" applyBorder="1" applyAlignment="1">
      <alignment horizontal="left" vertical="center" wrapText="1"/>
    </xf>
    <xf numFmtId="1" fontId="19" fillId="0" borderId="0" xfId="11" applyNumberFormat="1" applyFont="1" applyFill="1" applyBorder="1" applyAlignment="1">
      <alignment horizontal="center" wrapText="1"/>
    </xf>
    <xf numFmtId="0" fontId="6" fillId="0" borderId="0" xfId="0" applyFont="1" applyFill="1"/>
    <xf numFmtId="1" fontId="6" fillId="0" borderId="0" xfId="0" applyNumberFormat="1" applyFont="1" applyFill="1" applyBorder="1" applyAlignment="1">
      <alignment horizontal="center"/>
    </xf>
    <xf numFmtId="1" fontId="18" fillId="0" borderId="0" xfId="11" applyNumberFormat="1" applyFont="1" applyFill="1" applyBorder="1" applyAlignment="1">
      <alignment horizontal="center"/>
    </xf>
    <xf numFmtId="0" fontId="7" fillId="0" borderId="0" xfId="0" applyFont="1" applyFill="1" applyAlignment="1">
      <alignment horizontal="left" vertical="center" wrapText="1"/>
    </xf>
    <xf numFmtId="0" fontId="7" fillId="0" borderId="0" xfId="0" applyFont="1" applyFill="1" applyAlignment="1">
      <alignment vertical="top"/>
    </xf>
    <xf numFmtId="0" fontId="7" fillId="0" borderId="0" xfId="0" applyFont="1" applyFill="1" applyAlignment="1">
      <alignment horizontal="center"/>
    </xf>
    <xf numFmtId="0" fontId="7" fillId="0" borderId="0" xfId="0" applyFont="1" applyFill="1" applyAlignment="1">
      <alignment vertical="top" wrapText="1"/>
    </xf>
    <xf numFmtId="0" fontId="6" fillId="0" borderId="0" xfId="0" applyFont="1" applyFill="1" applyAlignment="1">
      <alignment vertical="center" wrapText="1"/>
    </xf>
    <xf numFmtId="0" fontId="6" fillId="0" borderId="0" xfId="0" applyFont="1" applyFill="1" applyAlignment="1">
      <alignment horizontal="justify" vertical="center" wrapText="1"/>
    </xf>
    <xf numFmtId="0" fontId="6" fillId="0" borderId="0" xfId="0" applyFont="1" applyFill="1" applyBorder="1" applyAlignment="1">
      <alignment horizontal="justify" vertical="center" wrapText="1"/>
    </xf>
    <xf numFmtId="167" fontId="6" fillId="0" borderId="0" xfId="11" applyFont="1" applyFill="1" applyBorder="1" applyAlignment="1">
      <alignment horizontal="left" vertical="center" wrapText="1"/>
    </xf>
    <xf numFmtId="0" fontId="17" fillId="0" borderId="0" xfId="0" applyFont="1" applyFill="1" applyAlignment="1">
      <alignment horizontal="justify" vertical="center" wrapText="1"/>
    </xf>
    <xf numFmtId="0" fontId="7" fillId="0" borderId="0" xfId="0" applyFont="1" applyFill="1" applyBorder="1" applyAlignment="1">
      <alignment horizontal="center"/>
    </xf>
    <xf numFmtId="4" fontId="19" fillId="0" borderId="0" xfId="0" applyNumberFormat="1" applyFont="1" applyFill="1" applyBorder="1" applyAlignment="1">
      <alignment horizontal="center"/>
    </xf>
    <xf numFmtId="0" fontId="7" fillId="0" borderId="0" xfId="0" applyFont="1" applyFill="1" applyBorder="1" applyAlignment="1">
      <alignment horizontal="left" vertical="center" wrapText="1"/>
    </xf>
    <xf numFmtId="4" fontId="18" fillId="0" borderId="0" xfId="11" applyNumberFormat="1" applyFont="1" applyFill="1" applyBorder="1" applyAlignment="1">
      <alignment horizontal="center"/>
    </xf>
    <xf numFmtId="0" fontId="6" fillId="0" borderId="0" xfId="23" applyNumberFormat="1" applyFont="1" applyAlignment="1">
      <alignment horizontal="left" vertical="top" wrapText="1"/>
    </xf>
    <xf numFmtId="3" fontId="6" fillId="0" borderId="0" xfId="23" applyNumberFormat="1" applyFont="1" applyFill="1" applyAlignment="1">
      <alignment horizontal="center"/>
    </xf>
    <xf numFmtId="0" fontId="6" fillId="0" borderId="0" xfId="0" applyFont="1" applyAlignment="1">
      <alignment horizontal="left" vertical="top"/>
    </xf>
    <xf numFmtId="0" fontId="6" fillId="0" borderId="0" xfId="24" applyNumberFormat="1" applyFont="1" applyFill="1" applyAlignment="1" applyProtection="1">
      <alignment horizontal="justify" vertical="top" wrapText="1"/>
    </xf>
    <xf numFmtId="0" fontId="6" fillId="0" borderId="0" xfId="12" applyFont="1" applyFill="1" applyAlignment="1">
      <alignment horizontal="left" vertical="top" wrapText="1"/>
    </xf>
    <xf numFmtId="0" fontId="6" fillId="0" borderId="0" xfId="24" applyFont="1" applyAlignment="1" applyProtection="1">
      <alignment horizontal="justify" vertical="top" wrapText="1"/>
    </xf>
    <xf numFmtId="0" fontId="6" fillId="0" borderId="0" xfId="12" applyFont="1" applyFill="1" applyAlignment="1">
      <alignment vertical="top" wrapText="1"/>
    </xf>
    <xf numFmtId="0" fontId="6" fillId="0" borderId="0" xfId="25" applyNumberFormat="1" applyFont="1" applyFill="1" applyAlignment="1">
      <alignment horizontal="left" vertical="top" wrapText="1"/>
    </xf>
    <xf numFmtId="0" fontId="6" fillId="0" borderId="0" xfId="25" applyNumberFormat="1" applyFont="1" applyAlignment="1">
      <alignment horizontal="left" vertical="top" wrapText="1"/>
    </xf>
    <xf numFmtId="0" fontId="19" fillId="0" borderId="0" xfId="0" applyFont="1" applyFill="1" applyAlignment="1">
      <alignment horizontal="left" vertical="top" wrapText="1"/>
    </xf>
    <xf numFmtId="0" fontId="19" fillId="0" borderId="0" xfId="0" applyFont="1" applyAlignment="1">
      <alignment vertical="top" wrapText="1"/>
    </xf>
    <xf numFmtId="0" fontId="28" fillId="0" borderId="0" xfId="0" applyFont="1" applyAlignment="1">
      <alignment vertical="top" wrapText="1"/>
    </xf>
    <xf numFmtId="3" fontId="19" fillId="0" borderId="0" xfId="26" applyFont="1" applyFill="1" applyAlignment="1">
      <alignment horizontal="left" vertical="top" wrapText="1"/>
    </xf>
    <xf numFmtId="3" fontId="6" fillId="0" borderId="0" xfId="23" applyNumberFormat="1" applyFont="1" applyAlignment="1">
      <alignment horizontal="center"/>
    </xf>
    <xf numFmtId="3" fontId="6" fillId="0" borderId="0" xfId="23" applyNumberFormat="1" applyFont="1" applyBorder="1" applyAlignment="1">
      <alignment horizontal="center" wrapText="1"/>
    </xf>
    <xf numFmtId="0" fontId="19" fillId="0" borderId="0" xfId="0" applyFont="1" applyFill="1" applyAlignment="1">
      <alignment horizontal="center"/>
    </xf>
    <xf numFmtId="3" fontId="19" fillId="0" borderId="0" xfId="0" applyNumberFormat="1" applyFont="1" applyFill="1" applyAlignment="1">
      <alignment horizontal="center"/>
    </xf>
    <xf numFmtId="0" fontId="19" fillId="0" borderId="0" xfId="23" applyNumberFormat="1" applyFont="1" applyAlignment="1">
      <alignment horizontal="left" vertical="top" wrapText="1"/>
    </xf>
    <xf numFmtId="43" fontId="19" fillId="0" borderId="0" xfId="23" applyFont="1" applyAlignment="1">
      <alignment horizontal="center" wrapText="1"/>
    </xf>
    <xf numFmtId="3" fontId="19" fillId="0" borderId="0" xfId="23" applyNumberFormat="1" applyFont="1" applyAlignment="1">
      <alignment horizontal="center" wrapText="1"/>
    </xf>
    <xf numFmtId="3" fontId="6" fillId="0" borderId="0" xfId="0" applyNumberFormat="1" applyFont="1" applyFill="1" applyAlignment="1">
      <alignment horizontal="center"/>
    </xf>
    <xf numFmtId="0" fontId="30" fillId="0" borderId="0" xfId="0" applyFont="1" applyAlignment="1">
      <alignment horizontal="center"/>
    </xf>
    <xf numFmtId="3" fontId="19" fillId="0" borderId="0" xfId="23" applyNumberFormat="1" applyFont="1" applyFill="1" applyBorder="1" applyAlignment="1">
      <alignment horizontal="center" wrapText="1"/>
    </xf>
    <xf numFmtId="0" fontId="19" fillId="0" borderId="0" xfId="0" applyFont="1" applyAlignment="1">
      <alignment horizontal="center" wrapText="1"/>
    </xf>
    <xf numFmtId="4" fontId="19" fillId="0" borderId="0" xfId="23" applyNumberFormat="1" applyFont="1" applyAlignment="1">
      <alignment horizontal="center" wrapText="1"/>
    </xf>
    <xf numFmtId="0" fontId="19" fillId="0" borderId="0" xfId="0" applyFont="1" applyBorder="1" applyAlignment="1">
      <alignment vertical="top" wrapText="1"/>
    </xf>
    <xf numFmtId="3" fontId="19" fillId="0" borderId="0" xfId="23" applyNumberFormat="1" applyFont="1" applyBorder="1" applyAlignment="1">
      <alignment horizontal="center" wrapText="1"/>
    </xf>
    <xf numFmtId="0" fontId="19" fillId="0" borderId="0" xfId="27" applyFont="1" applyAlignment="1">
      <alignment horizontal="left" vertical="top" wrapText="1"/>
    </xf>
    <xf numFmtId="0" fontId="32" fillId="0" borderId="0" xfId="0" applyFont="1" applyAlignment="1">
      <alignment vertical="top" wrapText="1"/>
    </xf>
    <xf numFmtId="49" fontId="6" fillId="0" borderId="0" xfId="0" applyNumberFormat="1" applyFont="1" applyFill="1" applyBorder="1" applyAlignment="1">
      <alignment horizontal="left" vertical="top" wrapText="1"/>
    </xf>
    <xf numFmtId="3" fontId="6" fillId="0" borderId="0" xfId="0" applyNumberFormat="1" applyFont="1" applyFill="1" applyBorder="1" applyAlignment="1">
      <alignment horizontal="center" wrapText="1"/>
    </xf>
    <xf numFmtId="0" fontId="6" fillId="0" borderId="0" xfId="23" applyNumberFormat="1" applyFont="1" applyFill="1" applyBorder="1" applyAlignment="1" applyProtection="1">
      <alignment vertical="top" wrapText="1"/>
    </xf>
    <xf numFmtId="4" fontId="7" fillId="0" borderId="0" xfId="23" applyNumberFormat="1" applyFont="1" applyFill="1" applyAlignment="1">
      <alignment horizontal="center"/>
    </xf>
    <xf numFmtId="4" fontId="6" fillId="0" borderId="0" xfId="23" applyNumberFormat="1" applyFont="1" applyFill="1" applyAlignment="1">
      <alignment horizontal="center"/>
    </xf>
    <xf numFmtId="2" fontId="18" fillId="0" borderId="0" xfId="0" applyNumberFormat="1" applyFont="1" applyFill="1" applyBorder="1" applyAlignment="1">
      <alignment horizontal="center" wrapText="1"/>
    </xf>
    <xf numFmtId="2" fontId="19" fillId="0" borderId="0" xfId="23" applyNumberFormat="1" applyFont="1" applyFill="1" applyBorder="1" applyAlignment="1">
      <alignment horizontal="center" wrapText="1"/>
    </xf>
    <xf numFmtId="2" fontId="19" fillId="0" borderId="0" xfId="23" applyNumberFormat="1" applyFont="1" applyFill="1" applyBorder="1" applyAlignment="1">
      <alignment horizontal="center"/>
    </xf>
    <xf numFmtId="2" fontId="7" fillId="0" borderId="0" xfId="0" applyNumberFormat="1" applyFont="1" applyAlignment="1">
      <alignment horizontal="center"/>
    </xf>
    <xf numFmtId="2" fontId="6" fillId="0" borderId="0" xfId="0" applyNumberFormat="1" applyFont="1" applyAlignment="1">
      <alignment horizontal="center"/>
    </xf>
    <xf numFmtId="2" fontId="6" fillId="0" borderId="0" xfId="0" applyNumberFormat="1" applyFont="1" applyBorder="1" applyAlignment="1">
      <alignment horizontal="center"/>
    </xf>
    <xf numFmtId="0" fontId="7" fillId="0" borderId="20" xfId="0" applyFont="1" applyFill="1" applyBorder="1" applyAlignment="1">
      <alignment horizontal="left" vertical="top" wrapText="1"/>
    </xf>
    <xf numFmtId="0" fontId="7" fillId="0" borderId="21" xfId="0" applyNumberFormat="1" applyFont="1" applyFill="1" applyBorder="1" applyAlignment="1">
      <alignment horizontal="left" vertical="top" wrapText="1"/>
    </xf>
    <xf numFmtId="0" fontId="6" fillId="3" borderId="18" xfId="0" applyFont="1" applyFill="1" applyBorder="1" applyAlignment="1">
      <alignment horizontal="center" vertical="center"/>
    </xf>
    <xf numFmtId="0" fontId="21" fillId="3" borderId="1" xfId="0" applyFont="1" applyFill="1" applyBorder="1" applyAlignment="1">
      <alignment horizontal="left" vertical="top" wrapText="1"/>
    </xf>
    <xf numFmtId="0" fontId="20" fillId="3" borderId="1" xfId="0" applyFont="1" applyFill="1" applyBorder="1" applyAlignment="1">
      <alignment horizontal="center"/>
    </xf>
    <xf numFmtId="4" fontId="20" fillId="3" borderId="1" xfId="0" applyNumberFormat="1" applyFont="1" applyFill="1" applyBorder="1" applyAlignment="1">
      <alignment horizontal="center"/>
    </xf>
    <xf numFmtId="4" fontId="19" fillId="3" borderId="1" xfId="0" applyNumberFormat="1" applyFont="1" applyFill="1" applyBorder="1" applyAlignment="1">
      <alignment horizontal="center" wrapText="1"/>
    </xf>
    <xf numFmtId="4" fontId="18" fillId="3" borderId="19" xfId="23" applyNumberFormat="1" applyFont="1" applyFill="1" applyBorder="1" applyAlignment="1">
      <alignment horizontal="right"/>
    </xf>
    <xf numFmtId="0" fontId="18" fillId="3" borderId="18"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3" borderId="1" xfId="0" applyFont="1" applyFill="1" applyBorder="1" applyAlignment="1">
      <alignment horizontal="center"/>
    </xf>
    <xf numFmtId="4" fontId="6" fillId="3" borderId="1" xfId="23" applyNumberFormat="1" applyFont="1" applyFill="1" applyBorder="1" applyAlignment="1">
      <alignment horizontal="center" wrapText="1"/>
    </xf>
    <xf numFmtId="4" fontId="6" fillId="3" borderId="19" xfId="23" applyNumberFormat="1" applyFont="1" applyFill="1" applyBorder="1" applyAlignment="1">
      <alignment horizontal="right" wrapText="1"/>
    </xf>
    <xf numFmtId="0" fontId="7" fillId="3" borderId="1" xfId="0" applyFont="1" applyFill="1" applyBorder="1" applyAlignment="1">
      <alignment vertical="top"/>
    </xf>
    <xf numFmtId="0" fontId="6" fillId="3" borderId="1" xfId="0" applyFont="1" applyFill="1" applyBorder="1" applyAlignment="1">
      <alignment horizontal="center" wrapText="1"/>
    </xf>
    <xf numFmtId="0" fontId="19" fillId="3" borderId="18" xfId="0" applyFont="1" applyFill="1" applyBorder="1" applyAlignment="1">
      <alignment horizontal="center" vertical="center"/>
    </xf>
    <xf numFmtId="4" fontId="6" fillId="3" borderId="1" xfId="0" applyNumberFormat="1" applyFont="1" applyFill="1" applyBorder="1" applyAlignment="1">
      <alignment horizontal="center"/>
    </xf>
    <xf numFmtId="4" fontId="6" fillId="3" borderId="19" xfId="23" applyNumberFormat="1" applyFont="1" applyFill="1" applyBorder="1" applyAlignment="1">
      <alignment horizontal="right"/>
    </xf>
    <xf numFmtId="0" fontId="7" fillId="0" borderId="20" xfId="0" applyFont="1" applyFill="1" applyBorder="1" applyAlignment="1">
      <alignment horizontal="justify" vertical="top" wrapText="1"/>
    </xf>
    <xf numFmtId="0" fontId="22" fillId="3" borderId="1" xfId="0" applyFont="1" applyFill="1" applyBorder="1" applyAlignment="1">
      <alignment vertical="top" wrapText="1"/>
    </xf>
    <xf numFmtId="0" fontId="19" fillId="3" borderId="1" xfId="0" applyFont="1" applyFill="1" applyBorder="1" applyAlignment="1">
      <alignment horizontal="center" wrapText="1"/>
    </xf>
    <xf numFmtId="4" fontId="19" fillId="3" borderId="1" xfId="23" applyNumberFormat="1" applyFont="1" applyFill="1" applyBorder="1" applyAlignment="1">
      <alignment horizontal="center" wrapText="1"/>
    </xf>
    <xf numFmtId="4" fontId="19" fillId="3" borderId="19" xfId="23" applyNumberFormat="1" applyFont="1" applyFill="1" applyBorder="1" applyAlignment="1">
      <alignment horizontal="right" wrapText="1"/>
    </xf>
    <xf numFmtId="0" fontId="19" fillId="3" borderId="18" xfId="0" applyNumberFormat="1" applyFont="1" applyFill="1" applyBorder="1" applyAlignment="1">
      <alignment horizontal="center" vertical="center"/>
    </xf>
    <xf numFmtId="0" fontId="19" fillId="3" borderId="1" xfId="0" applyFont="1" applyFill="1" applyBorder="1" applyAlignment="1">
      <alignment horizontal="center"/>
    </xf>
    <xf numFmtId="4" fontId="19" fillId="3" borderId="1" xfId="23" applyNumberFormat="1" applyFont="1" applyFill="1" applyBorder="1" applyAlignment="1">
      <alignment horizontal="center"/>
    </xf>
    <xf numFmtId="2" fontId="20" fillId="0" borderId="0" xfId="0" applyNumberFormat="1" applyFont="1" applyFill="1" applyBorder="1" applyAlignment="1">
      <alignment horizontal="center"/>
    </xf>
    <xf numFmtId="2" fontId="19" fillId="0" borderId="0" xfId="11" applyNumberFormat="1" applyFont="1" applyFill="1" applyBorder="1" applyAlignment="1">
      <alignment horizontal="center" wrapText="1"/>
    </xf>
    <xf numFmtId="2" fontId="6" fillId="0" borderId="0" xfId="0" applyNumberFormat="1" applyFont="1" applyFill="1" applyBorder="1" applyAlignment="1">
      <alignment horizontal="center"/>
    </xf>
    <xf numFmtId="2" fontId="26" fillId="0" borderId="0" xfId="0" applyNumberFormat="1" applyFont="1" applyFill="1" applyAlignment="1">
      <alignment horizontal="center"/>
    </xf>
    <xf numFmtId="49" fontId="7" fillId="0" borderId="0" xfId="0" applyNumberFormat="1" applyFont="1" applyFill="1" applyAlignment="1">
      <alignment horizontal="center" vertical="center"/>
    </xf>
    <xf numFmtId="49" fontId="19" fillId="0" borderId="0" xfId="0" applyNumberFormat="1" applyFont="1" applyFill="1" applyBorder="1" applyAlignment="1">
      <alignment horizontal="center" vertical="center"/>
    </xf>
    <xf numFmtId="49" fontId="6" fillId="0" borderId="0" xfId="0" applyNumberFormat="1" applyFont="1" applyFill="1" applyAlignment="1">
      <alignment horizontal="center" vertical="center"/>
    </xf>
    <xf numFmtId="49" fontId="7" fillId="0" borderId="0" xfId="0" applyNumberFormat="1" applyFont="1" applyFill="1" applyBorder="1" applyAlignment="1">
      <alignment horizontal="center" vertical="center"/>
    </xf>
    <xf numFmtId="49" fontId="18" fillId="0" borderId="0" xfId="0" applyNumberFormat="1" applyFont="1" applyFill="1" applyAlignment="1">
      <alignment horizontal="center" vertical="center" wrapText="1"/>
    </xf>
    <xf numFmtId="49" fontId="19" fillId="0" borderId="0" xfId="0" applyNumberFormat="1" applyFont="1" applyFill="1" applyAlignment="1">
      <alignment horizontal="center" vertical="center"/>
    </xf>
    <xf numFmtId="4" fontId="19" fillId="0" borderId="22" xfId="0" applyNumberFormat="1" applyFont="1" applyFill="1" applyBorder="1" applyAlignment="1">
      <alignment horizontal="center" wrapText="1"/>
    </xf>
    <xf numFmtId="4" fontId="19" fillId="0" borderId="3" xfId="0" applyNumberFormat="1" applyFont="1" applyFill="1" applyBorder="1" applyAlignment="1">
      <alignment horizontal="center" wrapText="1"/>
    </xf>
    <xf numFmtId="4" fontId="19" fillId="0" borderId="22" xfId="23" applyNumberFormat="1" applyFont="1" applyBorder="1" applyAlignment="1">
      <alignment horizontal="right" wrapText="1"/>
    </xf>
    <xf numFmtId="0" fontId="7" fillId="0" borderId="12" xfId="0" applyFont="1" applyFill="1" applyBorder="1" applyAlignment="1">
      <alignment horizontal="center" vertical="center"/>
    </xf>
    <xf numFmtId="0" fontId="7" fillId="0" borderId="23" xfId="0" applyFont="1" applyFill="1" applyBorder="1" applyAlignment="1">
      <alignment horizontal="center" vertical="center"/>
    </xf>
    <xf numFmtId="0" fontId="6" fillId="0" borderId="17" xfId="0" applyFont="1" applyBorder="1" applyAlignment="1">
      <alignment horizontal="left" vertical="top" wrapText="1"/>
    </xf>
    <xf numFmtId="0" fontId="7" fillId="0" borderId="24" xfId="0" applyFont="1" applyFill="1" applyBorder="1" applyAlignment="1">
      <alignment horizontal="left" vertical="top"/>
    </xf>
    <xf numFmtId="2" fontId="6" fillId="0" borderId="0" xfId="0" applyNumberFormat="1" applyFont="1" applyFill="1" applyBorder="1" applyAlignment="1">
      <alignment horizontal="center" wrapText="1"/>
    </xf>
    <xf numFmtId="4" fontId="11" fillId="0" borderId="0" xfId="23" applyNumberFormat="1" applyFont="1" applyFill="1" applyBorder="1" applyAlignment="1">
      <alignment horizontal="center" wrapText="1"/>
    </xf>
    <xf numFmtId="4" fontId="6" fillId="0" borderId="0" xfId="0" applyNumberFormat="1" applyFont="1" applyFill="1" applyBorder="1" applyAlignment="1">
      <alignment horizontal="center" wrapText="1"/>
    </xf>
    <xf numFmtId="1" fontId="19" fillId="0" borderId="0" xfId="23" applyNumberFormat="1" applyFont="1" applyFill="1" applyBorder="1" applyAlignment="1">
      <alignment horizontal="center" wrapText="1"/>
    </xf>
    <xf numFmtId="4" fontId="20" fillId="0" borderId="0" xfId="12" applyNumberFormat="1" applyFont="1" applyFill="1" applyBorder="1" applyAlignment="1">
      <alignment horizontal="center" wrapText="1"/>
    </xf>
    <xf numFmtId="4" fontId="21" fillId="0" borderId="0" xfId="12" applyNumberFormat="1" applyFont="1" applyFill="1" applyBorder="1" applyAlignment="1">
      <alignment horizontal="center" wrapText="1"/>
    </xf>
    <xf numFmtId="49" fontId="18" fillId="0" borderId="0" xfId="0" applyNumberFormat="1" applyFont="1" applyFill="1" applyAlignment="1">
      <alignment horizontal="center" vertical="top" wrapText="1"/>
    </xf>
    <xf numFmtId="49" fontId="6" fillId="0" borderId="0" xfId="0" applyNumberFormat="1" applyFont="1" applyFill="1" applyBorder="1" applyAlignment="1">
      <alignment horizontal="center" vertical="top"/>
    </xf>
    <xf numFmtId="49" fontId="6" fillId="0" borderId="0" xfId="0" applyNumberFormat="1" applyFont="1" applyFill="1" applyAlignment="1">
      <alignment horizontal="center" vertical="top"/>
    </xf>
    <xf numFmtId="49" fontId="6" fillId="0" borderId="0" xfId="0" applyNumberFormat="1" applyFont="1" applyFill="1" applyAlignment="1">
      <alignment horizontal="center" vertical="center" wrapText="1"/>
    </xf>
    <xf numFmtId="49" fontId="6" fillId="0" borderId="0" xfId="0" applyNumberFormat="1" applyFont="1" applyFill="1" applyBorder="1" applyAlignment="1">
      <alignment horizontal="center" vertical="center" wrapText="1"/>
    </xf>
    <xf numFmtId="0" fontId="19" fillId="0" borderId="10" xfId="0" applyFont="1" applyBorder="1" applyAlignment="1">
      <alignment vertical="top"/>
    </xf>
    <xf numFmtId="0" fontId="19" fillId="0" borderId="4" xfId="0" applyFont="1" applyBorder="1" applyAlignment="1">
      <alignment horizontal="center"/>
    </xf>
    <xf numFmtId="4" fontId="19" fillId="0" borderId="4" xfId="23" applyNumberFormat="1" applyFont="1" applyBorder="1" applyAlignment="1">
      <alignment horizontal="center"/>
    </xf>
    <xf numFmtId="4" fontId="6" fillId="0" borderId="4" xfId="0" applyNumberFormat="1" applyFont="1" applyBorder="1" applyAlignment="1">
      <alignment vertical="top"/>
    </xf>
    <xf numFmtId="0" fontId="6" fillId="0" borderId="10" xfId="0" applyFont="1" applyFill="1" applyBorder="1" applyAlignment="1">
      <alignment horizontal="left" vertical="top" wrapText="1"/>
    </xf>
    <xf numFmtId="0" fontId="18" fillId="0" borderId="10" xfId="0" applyFont="1" applyFill="1" applyBorder="1" applyAlignment="1">
      <alignment horizontal="left" vertical="top" wrapText="1"/>
    </xf>
    <xf numFmtId="0" fontId="6" fillId="0" borderId="10" xfId="0" applyFont="1" applyFill="1" applyBorder="1" applyAlignment="1">
      <alignment vertical="top"/>
    </xf>
    <xf numFmtId="0" fontId="7" fillId="0" borderId="10" xfId="0" applyFont="1" applyFill="1" applyBorder="1" applyAlignment="1">
      <alignment vertical="top"/>
    </xf>
    <xf numFmtId="0" fontId="7" fillId="0" borderId="4" xfId="0" applyFont="1" applyFill="1" applyBorder="1" applyAlignment="1">
      <alignment horizontal="center"/>
    </xf>
    <xf numFmtId="4" fontId="7" fillId="0" borderId="4" xfId="23" applyNumberFormat="1" applyFont="1" applyFill="1" applyBorder="1" applyAlignment="1">
      <alignment horizontal="center"/>
    </xf>
    <xf numFmtId="4" fontId="7" fillId="0" borderId="4" xfId="23" applyNumberFormat="1" applyFont="1" applyFill="1" applyBorder="1" applyAlignment="1">
      <alignment horizontal="right" wrapText="1"/>
    </xf>
  </cellXfs>
  <cellStyles count="28">
    <cellStyle name="Comma" xfId="23" builtinId="3"/>
    <cellStyle name="Comma 2" xfId="11"/>
    <cellStyle name="Comma 2 2" xfId="25"/>
    <cellStyle name="Normal" xfId="0" builtinId="0"/>
    <cellStyle name="Normal 13 2" xfId="1"/>
    <cellStyle name="Normal 2" xfId="12"/>
    <cellStyle name="Normal 2 11 3" xfId="20"/>
    <cellStyle name="Normal 2 2 5" xfId="2"/>
    <cellStyle name="Normal 2 2 5 3" xfId="19"/>
    <cellStyle name="Normal 2 54" xfId="3"/>
    <cellStyle name="Normal 25" xfId="24"/>
    <cellStyle name="Normal 3 2 3" xfId="4"/>
    <cellStyle name="Normal 4 4 2 3" xfId="5"/>
    <cellStyle name="Normal 4 4 2 3 2" xfId="13"/>
    <cellStyle name="Normal 4 4 2 3 2 2" xfId="17"/>
    <cellStyle name="Normal 4 4 2 3 2 3" xfId="22"/>
    <cellStyle name="Normal 4 4 2 3 3" xfId="16"/>
    <cellStyle name="Normal 4 4 2 3 4" xfId="18"/>
    <cellStyle name="Normal 4 4 2 3 5" xfId="21"/>
    <cellStyle name="Normal 50" xfId="6"/>
    <cellStyle name="Normal_TROŠKOVNIK Hotel Istra xls" xfId="7"/>
    <cellStyle name="Normal_TROŠKOVNIK Hotel Koralj xls" xfId="8"/>
    <cellStyle name="Normal_TROŠKOVNIK Hotel Umag xls" xfId="9"/>
    <cellStyle name="Normal_troškovnik SIPAR xls" xfId="10"/>
    <cellStyle name="Normal_Xl0000111" xfId="27"/>
    <cellStyle name="Normal1" xfId="26"/>
    <cellStyle name="Normalno 2" xfId="14"/>
    <cellStyle name="Stil 1" xfId="15"/>
  </cellStyles>
  <dxfs count="2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DEB3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384"/>
  <sheetViews>
    <sheetView tabSelected="1" view="pageBreakPreview" zoomScaleNormal="100" zoomScaleSheetLayoutView="100" workbookViewId="0">
      <selection activeCell="H1355" sqref="H1355"/>
    </sheetView>
  </sheetViews>
  <sheetFormatPr defaultColWidth="11.5703125" defaultRowHeight="11.25" x14ac:dyDescent="0.2"/>
  <cols>
    <col min="1" max="2" width="7.7109375" style="6" customWidth="1"/>
    <col min="3" max="3" width="4.28515625" style="164" customWidth="1"/>
    <col min="4" max="4" width="57.5703125" style="164" customWidth="1"/>
    <col min="5" max="5" width="13.140625" style="164" bestFit="1" customWidth="1"/>
    <col min="6" max="6" width="12.7109375" style="197" customWidth="1"/>
    <col min="7" max="7" width="15.7109375" style="7" customWidth="1"/>
    <col min="8" max="8" width="25.7109375" style="7" customWidth="1"/>
    <col min="9" max="9" width="25.7109375" style="186" customWidth="1"/>
    <col min="10" max="10" width="11.5703125" style="186"/>
    <col min="11" max="16384" width="11.5703125" style="6"/>
  </cols>
  <sheetData>
    <row r="1" spans="4:10" x14ac:dyDescent="0.2">
      <c r="D1" s="376" t="s">
        <v>918</v>
      </c>
      <c r="E1" s="207"/>
      <c r="F1" s="207"/>
      <c r="G1" s="176"/>
      <c r="H1" s="175"/>
      <c r="I1" s="175" t="s">
        <v>921</v>
      </c>
    </row>
    <row r="2" spans="4:10" s="164" customFormat="1" x14ac:dyDescent="0.2">
      <c r="D2" s="376" t="s">
        <v>919</v>
      </c>
      <c r="E2" s="207"/>
      <c r="F2" s="207"/>
      <c r="G2" s="176"/>
      <c r="H2" s="175"/>
      <c r="I2" s="175" t="s">
        <v>922</v>
      </c>
      <c r="J2" s="186"/>
    </row>
    <row r="3" spans="4:10" s="164" customFormat="1" x14ac:dyDescent="0.2">
      <c r="D3" s="376" t="s">
        <v>920</v>
      </c>
      <c r="E3" s="207"/>
      <c r="F3" s="207"/>
      <c r="G3" s="176"/>
      <c r="H3" s="175"/>
      <c r="I3" s="175" t="s">
        <v>923</v>
      </c>
      <c r="J3" s="186"/>
    </row>
    <row r="4" spans="4:10" x14ac:dyDescent="0.2">
      <c r="D4" s="175"/>
      <c r="E4" s="207"/>
      <c r="F4" s="111"/>
      <c r="G4" s="176"/>
      <c r="H4" s="175"/>
      <c r="I4" s="175" t="s">
        <v>924</v>
      </c>
    </row>
    <row r="5" spans="4:10" s="164" customFormat="1" x14ac:dyDescent="0.2">
      <c r="D5" s="175"/>
      <c r="E5" s="207"/>
      <c r="F5" s="111"/>
      <c r="G5" s="176"/>
      <c r="H5" s="175"/>
      <c r="I5" s="186"/>
      <c r="J5" s="186"/>
    </row>
    <row r="6" spans="4:10" x14ac:dyDescent="0.2">
      <c r="D6" s="173" t="s">
        <v>356</v>
      </c>
    </row>
    <row r="7" spans="4:10" x14ac:dyDescent="0.2">
      <c r="D7" s="102"/>
    </row>
    <row r="8" spans="4:10" x14ac:dyDescent="0.2">
      <c r="D8" s="173" t="s">
        <v>357</v>
      </c>
    </row>
    <row r="9" spans="4:10" ht="22.5" x14ac:dyDescent="0.2">
      <c r="D9" s="102" t="s">
        <v>358</v>
      </c>
    </row>
    <row r="10" spans="4:10" x14ac:dyDescent="0.2">
      <c r="D10" s="102" t="s">
        <v>359</v>
      </c>
    </row>
    <row r="11" spans="4:10" x14ac:dyDescent="0.2">
      <c r="D11" s="102" t="s">
        <v>360</v>
      </c>
    </row>
    <row r="12" spans="4:10" x14ac:dyDescent="0.2">
      <c r="D12" s="102" t="s">
        <v>361</v>
      </c>
    </row>
    <row r="13" spans="4:10" x14ac:dyDescent="0.2">
      <c r="D13" s="102" t="s">
        <v>362</v>
      </c>
    </row>
    <row r="14" spans="4:10" x14ac:dyDescent="0.2">
      <c r="D14" s="102" t="s">
        <v>363</v>
      </c>
    </row>
    <row r="15" spans="4:10" ht="45" x14ac:dyDescent="0.2">
      <c r="D15" s="102" t="s">
        <v>364</v>
      </c>
    </row>
    <row r="16" spans="4:10" ht="22.5" x14ac:dyDescent="0.2">
      <c r="D16" s="102" t="s">
        <v>365</v>
      </c>
    </row>
    <row r="17" spans="4:4" x14ac:dyDescent="0.2">
      <c r="D17" s="102" t="s">
        <v>366</v>
      </c>
    </row>
    <row r="18" spans="4:4" ht="56.25" x14ac:dyDescent="0.2">
      <c r="D18" s="102" t="s">
        <v>367</v>
      </c>
    </row>
    <row r="19" spans="4:4" ht="22.5" x14ac:dyDescent="0.2">
      <c r="D19" s="138" t="s">
        <v>368</v>
      </c>
    </row>
    <row r="20" spans="4:4" x14ac:dyDescent="0.2">
      <c r="D20" s="102" t="s">
        <v>369</v>
      </c>
    </row>
    <row r="21" spans="4:4" ht="45" x14ac:dyDescent="0.2">
      <c r="D21" s="102" t="s">
        <v>370</v>
      </c>
    </row>
    <row r="22" spans="4:4" x14ac:dyDescent="0.2">
      <c r="D22" s="102" t="s">
        <v>371</v>
      </c>
    </row>
    <row r="23" spans="4:4" x14ac:dyDescent="0.2">
      <c r="D23" s="102" t="s">
        <v>372</v>
      </c>
    </row>
    <row r="24" spans="4:4" x14ac:dyDescent="0.2">
      <c r="D24" s="102" t="s">
        <v>373</v>
      </c>
    </row>
    <row r="25" spans="4:4" ht="45" x14ac:dyDescent="0.2">
      <c r="D25" s="102" t="s">
        <v>374</v>
      </c>
    </row>
    <row r="26" spans="4:4" x14ac:dyDescent="0.2">
      <c r="D26" s="102"/>
    </row>
    <row r="27" spans="4:4" x14ac:dyDescent="0.2">
      <c r="D27" s="173" t="s">
        <v>375</v>
      </c>
    </row>
    <row r="28" spans="4:4" ht="33.75" x14ac:dyDescent="0.2">
      <c r="D28" s="102" t="s">
        <v>376</v>
      </c>
    </row>
    <row r="29" spans="4:4" ht="45" x14ac:dyDescent="0.2">
      <c r="D29" s="102" t="s">
        <v>377</v>
      </c>
    </row>
    <row r="30" spans="4:4" ht="22.5" x14ac:dyDescent="0.2">
      <c r="D30" s="102" t="s">
        <v>378</v>
      </c>
    </row>
    <row r="31" spans="4:4" ht="22.5" x14ac:dyDescent="0.2">
      <c r="D31" s="102" t="s">
        <v>379</v>
      </c>
    </row>
    <row r="32" spans="4:4" ht="22.5" x14ac:dyDescent="0.2">
      <c r="D32" s="102" t="s">
        <v>380</v>
      </c>
    </row>
    <row r="33" spans="4:4" ht="33.75" x14ac:dyDescent="0.2">
      <c r="D33" s="102" t="s">
        <v>381</v>
      </c>
    </row>
    <row r="34" spans="4:4" x14ac:dyDescent="0.2">
      <c r="D34" s="102" t="s">
        <v>382</v>
      </c>
    </row>
    <row r="35" spans="4:4" x14ac:dyDescent="0.2">
      <c r="D35" s="102"/>
    </row>
    <row r="36" spans="4:4" x14ac:dyDescent="0.2">
      <c r="D36" s="173" t="s">
        <v>383</v>
      </c>
    </row>
    <row r="37" spans="4:4" ht="22.5" x14ac:dyDescent="0.2">
      <c r="D37" s="102" t="s">
        <v>384</v>
      </c>
    </row>
    <row r="38" spans="4:4" ht="22.5" x14ac:dyDescent="0.2">
      <c r="D38" s="102" t="s">
        <v>385</v>
      </c>
    </row>
    <row r="39" spans="4:4" ht="22.5" x14ac:dyDescent="0.2">
      <c r="D39" s="102" t="s">
        <v>386</v>
      </c>
    </row>
    <row r="40" spans="4:4" ht="22.5" x14ac:dyDescent="0.2">
      <c r="D40" s="102" t="s">
        <v>387</v>
      </c>
    </row>
    <row r="41" spans="4:4" x14ac:dyDescent="0.2">
      <c r="D41" s="102" t="s">
        <v>388</v>
      </c>
    </row>
    <row r="42" spans="4:4" ht="22.5" x14ac:dyDescent="0.2">
      <c r="D42" s="102" t="s">
        <v>389</v>
      </c>
    </row>
    <row r="43" spans="4:4" ht="22.5" x14ac:dyDescent="0.2">
      <c r="D43" s="102" t="s">
        <v>390</v>
      </c>
    </row>
    <row r="44" spans="4:4" ht="22.5" x14ac:dyDescent="0.2">
      <c r="D44" s="102" t="s">
        <v>391</v>
      </c>
    </row>
    <row r="45" spans="4:4" ht="33.75" x14ac:dyDescent="0.2">
      <c r="D45" s="102" t="s">
        <v>392</v>
      </c>
    </row>
    <row r="46" spans="4:4" x14ac:dyDescent="0.2">
      <c r="D46" s="102"/>
    </row>
    <row r="47" spans="4:4" x14ac:dyDescent="0.2">
      <c r="D47" s="173" t="s">
        <v>393</v>
      </c>
    </row>
    <row r="48" spans="4:4" x14ac:dyDescent="0.2">
      <c r="D48" s="102" t="s">
        <v>394</v>
      </c>
    </row>
    <row r="49" spans="1:10" x14ac:dyDescent="0.2">
      <c r="D49" s="102" t="s">
        <v>395</v>
      </c>
    </row>
    <row r="50" spans="1:10" x14ac:dyDescent="0.2">
      <c r="D50" s="102" t="s">
        <v>396</v>
      </c>
    </row>
    <row r="51" spans="1:10" x14ac:dyDescent="0.2">
      <c r="D51" s="102" t="s">
        <v>397</v>
      </c>
    </row>
    <row r="52" spans="1:10" x14ac:dyDescent="0.2">
      <c r="D52" s="102" t="s">
        <v>398</v>
      </c>
    </row>
    <row r="53" spans="1:10" x14ac:dyDescent="0.2">
      <c r="D53" s="102" t="s">
        <v>399</v>
      </c>
    </row>
    <row r="54" spans="1:10" x14ac:dyDescent="0.2">
      <c r="D54" s="102" t="s">
        <v>400</v>
      </c>
    </row>
    <row r="55" spans="1:10" x14ac:dyDescent="0.2">
      <c r="D55" s="102" t="s">
        <v>401</v>
      </c>
    </row>
    <row r="56" spans="1:10" x14ac:dyDescent="0.2">
      <c r="D56" s="102"/>
    </row>
    <row r="57" spans="1:10" x14ac:dyDescent="0.2">
      <c r="D57" s="187" t="s">
        <v>208</v>
      </c>
    </row>
    <row r="58" spans="1:10" ht="33.75" x14ac:dyDescent="0.2">
      <c r="D58" s="166" t="s">
        <v>209</v>
      </c>
    </row>
    <row r="59" spans="1:10" x14ac:dyDescent="0.2">
      <c r="D59" s="99"/>
    </row>
    <row r="60" spans="1:10" x14ac:dyDescent="0.2">
      <c r="A60" s="1" t="s">
        <v>244</v>
      </c>
      <c r="B60" s="1" t="s">
        <v>245</v>
      </c>
      <c r="C60" s="139"/>
      <c r="D60" s="140"/>
      <c r="E60" s="159"/>
      <c r="F60" s="159"/>
      <c r="G60" s="118"/>
      <c r="H60" s="118"/>
    </row>
    <row r="61" spans="1:10" s="11" customFormat="1" ht="11.25" customHeight="1" x14ac:dyDescent="0.2">
      <c r="A61" s="1" t="s">
        <v>244</v>
      </c>
      <c r="B61" s="1" t="s">
        <v>245</v>
      </c>
      <c r="C61" s="247"/>
      <c r="D61" s="149" t="s">
        <v>0</v>
      </c>
      <c r="E61" s="10"/>
      <c r="F61" s="10"/>
      <c r="G61" s="136"/>
      <c r="H61" s="137"/>
      <c r="I61" s="135"/>
      <c r="J61" s="246"/>
    </row>
    <row r="62" spans="1:10" x14ac:dyDescent="0.2">
      <c r="A62" s="1" t="s">
        <v>244</v>
      </c>
      <c r="B62" s="1" t="s">
        <v>245</v>
      </c>
      <c r="C62" s="248" t="s">
        <v>221</v>
      </c>
      <c r="D62" s="161" t="s">
        <v>1</v>
      </c>
      <c r="E62" s="161" t="s">
        <v>272</v>
      </c>
      <c r="F62" s="161" t="s">
        <v>274</v>
      </c>
      <c r="G62" s="112" t="s">
        <v>273</v>
      </c>
      <c r="H62" s="119" t="s">
        <v>353</v>
      </c>
      <c r="I62" s="134" t="s">
        <v>354</v>
      </c>
    </row>
    <row r="63" spans="1:10" x14ac:dyDescent="0.2">
      <c r="A63" s="1" t="s">
        <v>244</v>
      </c>
      <c r="B63" s="1" t="s">
        <v>245</v>
      </c>
      <c r="C63" s="249"/>
      <c r="D63" s="165"/>
      <c r="E63" s="165"/>
      <c r="F63" s="165"/>
      <c r="G63" s="12"/>
      <c r="H63" s="13"/>
      <c r="I63" s="239"/>
    </row>
    <row r="64" spans="1:10" x14ac:dyDescent="0.2">
      <c r="A64" s="1" t="s">
        <v>244</v>
      </c>
      <c r="B64" s="1" t="s">
        <v>245</v>
      </c>
      <c r="C64" s="250" t="s">
        <v>222</v>
      </c>
      <c r="D64" s="166" t="s">
        <v>4</v>
      </c>
      <c r="E64" s="166"/>
      <c r="F64" s="90"/>
      <c r="G64" s="15"/>
      <c r="H64" s="16"/>
      <c r="I64" s="239"/>
    </row>
    <row r="65" spans="1:9" x14ac:dyDescent="0.2">
      <c r="A65" s="1" t="s">
        <v>244</v>
      </c>
      <c r="B65" s="1" t="s">
        <v>245</v>
      </c>
      <c r="C65" s="250"/>
      <c r="D65" s="160" t="s">
        <v>298</v>
      </c>
      <c r="E65" s="159" t="s">
        <v>6</v>
      </c>
      <c r="F65" s="159">
        <v>2</v>
      </c>
      <c r="G65" s="181"/>
      <c r="H65" s="118">
        <f>G65*$F65</f>
        <v>0</v>
      </c>
      <c r="I65" s="239"/>
    </row>
    <row r="66" spans="1:9" x14ac:dyDescent="0.2">
      <c r="A66" s="1" t="s">
        <v>244</v>
      </c>
      <c r="B66" s="1" t="s">
        <v>245</v>
      </c>
      <c r="C66" s="250"/>
      <c r="D66" s="160" t="s">
        <v>299</v>
      </c>
      <c r="E66" s="159" t="s">
        <v>6</v>
      </c>
      <c r="F66" s="159">
        <v>1</v>
      </c>
      <c r="G66" s="181"/>
      <c r="H66" s="118">
        <f t="shared" ref="H66:H70" si="0">G66*$F66</f>
        <v>0</v>
      </c>
      <c r="I66" s="239"/>
    </row>
    <row r="67" spans="1:9" x14ac:dyDescent="0.2">
      <c r="A67" s="1" t="s">
        <v>244</v>
      </c>
      <c r="B67" s="1" t="s">
        <v>245</v>
      </c>
      <c r="C67" s="250"/>
      <c r="D67" s="160" t="s">
        <v>300</v>
      </c>
      <c r="E67" s="159" t="s">
        <v>6</v>
      </c>
      <c r="F67" s="159">
        <v>1</v>
      </c>
      <c r="G67" s="181"/>
      <c r="H67" s="118">
        <f t="shared" si="0"/>
        <v>0</v>
      </c>
      <c r="I67" s="239"/>
    </row>
    <row r="68" spans="1:9" x14ac:dyDescent="0.2">
      <c r="A68" s="1" t="s">
        <v>244</v>
      </c>
      <c r="B68" s="1" t="s">
        <v>245</v>
      </c>
      <c r="C68" s="250"/>
      <c r="D68" s="160" t="s">
        <v>301</v>
      </c>
      <c r="E68" s="159" t="s">
        <v>6</v>
      </c>
      <c r="F68" s="159">
        <v>2</v>
      </c>
      <c r="G68" s="181"/>
      <c r="H68" s="118">
        <f t="shared" si="0"/>
        <v>0</v>
      </c>
      <c r="I68" s="239"/>
    </row>
    <row r="69" spans="1:9" x14ac:dyDescent="0.2">
      <c r="A69" s="1" t="s">
        <v>244</v>
      </c>
      <c r="B69" s="1" t="s">
        <v>245</v>
      </c>
      <c r="C69" s="250"/>
      <c r="D69" s="160" t="s">
        <v>302</v>
      </c>
      <c r="E69" s="159" t="s">
        <v>6</v>
      </c>
      <c r="F69" s="159">
        <v>2</v>
      </c>
      <c r="G69" s="181"/>
      <c r="H69" s="118">
        <f t="shared" si="0"/>
        <v>0</v>
      </c>
      <c r="I69" s="239"/>
    </row>
    <row r="70" spans="1:9" x14ac:dyDescent="0.2">
      <c r="A70" s="1" t="s">
        <v>244</v>
      </c>
      <c r="B70" s="1" t="s">
        <v>245</v>
      </c>
      <c r="C70" s="250"/>
      <c r="D70" s="160" t="s">
        <v>303</v>
      </c>
      <c r="E70" s="159" t="s">
        <v>6</v>
      </c>
      <c r="F70" s="159">
        <v>1</v>
      </c>
      <c r="G70" s="181"/>
      <c r="H70" s="118">
        <f t="shared" si="0"/>
        <v>0</v>
      </c>
      <c r="I70" s="239"/>
    </row>
    <row r="71" spans="1:9" x14ac:dyDescent="0.2">
      <c r="A71" s="1" t="s">
        <v>244</v>
      </c>
      <c r="B71" s="1" t="s">
        <v>245</v>
      </c>
      <c r="C71" s="250"/>
      <c r="D71" s="160"/>
      <c r="E71" s="159"/>
      <c r="F71" s="159"/>
      <c r="G71" s="181"/>
      <c r="H71" s="118"/>
      <c r="I71" s="239"/>
    </row>
    <row r="72" spans="1:9" x14ac:dyDescent="0.2">
      <c r="A72" s="1" t="s">
        <v>244</v>
      </c>
      <c r="B72" s="1" t="s">
        <v>245</v>
      </c>
      <c r="C72" s="250" t="s">
        <v>223</v>
      </c>
      <c r="D72" s="166" t="s">
        <v>9</v>
      </c>
      <c r="E72" s="166"/>
      <c r="F72" s="90"/>
      <c r="G72" s="182"/>
      <c r="H72" s="16"/>
      <c r="I72" s="239"/>
    </row>
    <row r="73" spans="1:9" x14ac:dyDescent="0.2">
      <c r="A73" s="1" t="s">
        <v>244</v>
      </c>
      <c r="B73" s="1" t="s">
        <v>245</v>
      </c>
      <c r="C73" s="250"/>
      <c r="D73" s="160" t="s">
        <v>304</v>
      </c>
      <c r="E73" s="159" t="s">
        <v>6</v>
      </c>
      <c r="F73" s="159">
        <v>9</v>
      </c>
      <c r="G73" s="181"/>
      <c r="H73" s="118">
        <f>G73*$F73</f>
        <v>0</v>
      </c>
      <c r="I73" s="239"/>
    </row>
    <row r="74" spans="1:9" x14ac:dyDescent="0.2">
      <c r="A74" s="1" t="s">
        <v>244</v>
      </c>
      <c r="B74" s="1" t="s">
        <v>245</v>
      </c>
      <c r="C74" s="250"/>
      <c r="D74" s="160" t="s">
        <v>305</v>
      </c>
      <c r="E74" s="159" t="s">
        <v>6</v>
      </c>
      <c r="F74" s="159">
        <v>14</v>
      </c>
      <c r="G74" s="181"/>
      <c r="H74" s="118">
        <f>G74*$F74</f>
        <v>0</v>
      </c>
      <c r="I74" s="239"/>
    </row>
    <row r="75" spans="1:9" x14ac:dyDescent="0.2">
      <c r="A75" s="1" t="s">
        <v>244</v>
      </c>
      <c r="B75" s="1" t="s">
        <v>245</v>
      </c>
      <c r="C75" s="250"/>
      <c r="D75" s="160"/>
      <c r="E75" s="159"/>
      <c r="F75" s="159"/>
      <c r="G75" s="181"/>
      <c r="H75" s="118"/>
      <c r="I75" s="239"/>
    </row>
    <row r="76" spans="1:9" x14ac:dyDescent="0.2">
      <c r="A76" s="1" t="s">
        <v>244</v>
      </c>
      <c r="B76" s="1" t="s">
        <v>245</v>
      </c>
      <c r="C76" s="250" t="s">
        <v>224</v>
      </c>
      <c r="D76" s="170" t="s">
        <v>137</v>
      </c>
      <c r="E76" s="170"/>
      <c r="F76" s="90"/>
      <c r="G76" s="182"/>
      <c r="H76" s="17"/>
      <c r="I76" s="239"/>
    </row>
    <row r="77" spans="1:9" x14ac:dyDescent="0.2">
      <c r="A77" s="1" t="s">
        <v>244</v>
      </c>
      <c r="B77" s="1" t="s">
        <v>245</v>
      </c>
      <c r="C77" s="250"/>
      <c r="D77" s="160" t="s">
        <v>306</v>
      </c>
      <c r="E77" s="159" t="s">
        <v>6</v>
      </c>
      <c r="F77" s="159">
        <v>2</v>
      </c>
      <c r="G77" s="181"/>
      <c r="H77" s="118">
        <f t="shared" ref="H77:H80" si="1">G77*$F77</f>
        <v>0</v>
      </c>
      <c r="I77" s="239"/>
    </row>
    <row r="78" spans="1:9" x14ac:dyDescent="0.2">
      <c r="A78" s="1" t="s">
        <v>244</v>
      </c>
      <c r="B78" s="1" t="s">
        <v>245</v>
      </c>
      <c r="C78" s="250"/>
      <c r="D78" s="160" t="s">
        <v>307</v>
      </c>
      <c r="E78" s="159" t="s">
        <v>6</v>
      </c>
      <c r="F78" s="159">
        <v>2</v>
      </c>
      <c r="G78" s="181"/>
      <c r="H78" s="118">
        <f t="shared" si="1"/>
        <v>0</v>
      </c>
      <c r="I78" s="239"/>
    </row>
    <row r="79" spans="1:9" x14ac:dyDescent="0.2">
      <c r="A79" s="1" t="s">
        <v>244</v>
      </c>
      <c r="B79" s="1" t="s">
        <v>245</v>
      </c>
      <c r="C79" s="250"/>
      <c r="D79" s="160" t="s">
        <v>308</v>
      </c>
      <c r="E79" s="159" t="s">
        <v>6</v>
      </c>
      <c r="F79" s="159">
        <v>1</v>
      </c>
      <c r="G79" s="181"/>
      <c r="H79" s="118">
        <f t="shared" si="1"/>
        <v>0</v>
      </c>
      <c r="I79" s="239"/>
    </row>
    <row r="80" spans="1:9" x14ac:dyDescent="0.2">
      <c r="A80" s="1" t="s">
        <v>244</v>
      </c>
      <c r="B80" s="1" t="s">
        <v>245</v>
      </c>
      <c r="C80" s="250"/>
      <c r="D80" s="160" t="s">
        <v>309</v>
      </c>
      <c r="E80" s="159" t="s">
        <v>6</v>
      </c>
      <c r="F80" s="159">
        <v>1</v>
      </c>
      <c r="G80" s="181"/>
      <c r="H80" s="118">
        <f t="shared" si="1"/>
        <v>0</v>
      </c>
      <c r="I80" s="239"/>
    </row>
    <row r="81" spans="1:9" x14ac:dyDescent="0.2">
      <c r="A81" s="1" t="s">
        <v>244</v>
      </c>
      <c r="B81" s="1" t="s">
        <v>245</v>
      </c>
      <c r="C81" s="250"/>
      <c r="D81" s="187"/>
      <c r="E81" s="165"/>
      <c r="F81" s="165"/>
      <c r="G81" s="181"/>
      <c r="H81" s="118"/>
      <c r="I81" s="239"/>
    </row>
    <row r="82" spans="1:9" x14ac:dyDescent="0.2">
      <c r="A82" s="1" t="s">
        <v>244</v>
      </c>
      <c r="B82" s="1" t="s">
        <v>245</v>
      </c>
      <c r="C82" s="250" t="s">
        <v>225</v>
      </c>
      <c r="D82" s="166" t="s">
        <v>10</v>
      </c>
      <c r="E82" s="166"/>
      <c r="F82" s="90"/>
      <c r="G82" s="182"/>
      <c r="H82" s="16"/>
      <c r="I82" s="239"/>
    </row>
    <row r="83" spans="1:9" x14ac:dyDescent="0.2">
      <c r="A83" s="1" t="s">
        <v>244</v>
      </c>
      <c r="B83" s="1" t="s">
        <v>245</v>
      </c>
      <c r="C83" s="250"/>
      <c r="D83" s="160" t="s">
        <v>310</v>
      </c>
      <c r="E83" s="159" t="s">
        <v>6</v>
      </c>
      <c r="F83" s="159">
        <v>67</v>
      </c>
      <c r="G83" s="181"/>
      <c r="H83" s="118">
        <f t="shared" ref="H83:H100" si="2">G83*$F83</f>
        <v>0</v>
      </c>
      <c r="I83" s="239"/>
    </row>
    <row r="84" spans="1:9" x14ac:dyDescent="0.2">
      <c r="A84" s="1" t="s">
        <v>244</v>
      </c>
      <c r="B84" s="1" t="s">
        <v>245</v>
      </c>
      <c r="C84" s="250"/>
      <c r="D84" s="160" t="s">
        <v>311</v>
      </c>
      <c r="E84" s="159" t="s">
        <v>6</v>
      </c>
      <c r="F84" s="159">
        <v>9</v>
      </c>
      <c r="G84" s="181"/>
      <c r="H84" s="118">
        <f t="shared" si="2"/>
        <v>0</v>
      </c>
      <c r="I84" s="239"/>
    </row>
    <row r="85" spans="1:9" x14ac:dyDescent="0.2">
      <c r="A85" s="1" t="s">
        <v>244</v>
      </c>
      <c r="B85" s="1" t="s">
        <v>245</v>
      </c>
      <c r="C85" s="250"/>
      <c r="D85" s="160" t="s">
        <v>312</v>
      </c>
      <c r="E85" s="159" t="s">
        <v>6</v>
      </c>
      <c r="F85" s="159">
        <v>26</v>
      </c>
      <c r="G85" s="181"/>
      <c r="H85" s="118">
        <f t="shared" si="2"/>
        <v>0</v>
      </c>
      <c r="I85" s="239"/>
    </row>
    <row r="86" spans="1:9" x14ac:dyDescent="0.2">
      <c r="A86" s="1" t="s">
        <v>244</v>
      </c>
      <c r="B86" s="1" t="s">
        <v>245</v>
      </c>
      <c r="C86" s="250"/>
      <c r="D86" s="160" t="s">
        <v>313</v>
      </c>
      <c r="E86" s="159" t="s">
        <v>6</v>
      </c>
      <c r="F86" s="159">
        <v>1</v>
      </c>
      <c r="G86" s="181"/>
      <c r="H86" s="118">
        <f t="shared" si="2"/>
        <v>0</v>
      </c>
      <c r="I86" s="239"/>
    </row>
    <row r="87" spans="1:9" x14ac:dyDescent="0.2">
      <c r="A87" s="1" t="s">
        <v>244</v>
      </c>
      <c r="B87" s="1" t="s">
        <v>245</v>
      </c>
      <c r="C87" s="250"/>
      <c r="D87" s="160" t="s">
        <v>314</v>
      </c>
      <c r="E87" s="159" t="s">
        <v>6</v>
      </c>
      <c r="F87" s="159">
        <v>1</v>
      </c>
      <c r="G87" s="181"/>
      <c r="H87" s="118">
        <f t="shared" si="2"/>
        <v>0</v>
      </c>
      <c r="I87" s="239"/>
    </row>
    <row r="88" spans="1:9" x14ac:dyDescent="0.2">
      <c r="A88" s="1" t="s">
        <v>244</v>
      </c>
      <c r="B88" s="1" t="s">
        <v>245</v>
      </c>
      <c r="C88" s="250"/>
      <c r="D88" s="160" t="s">
        <v>315</v>
      </c>
      <c r="E88" s="159" t="s">
        <v>6</v>
      </c>
      <c r="F88" s="159">
        <v>1</v>
      </c>
      <c r="G88" s="181"/>
      <c r="H88" s="118">
        <f t="shared" si="2"/>
        <v>0</v>
      </c>
      <c r="I88" s="239"/>
    </row>
    <row r="89" spans="1:9" x14ac:dyDescent="0.2">
      <c r="A89" s="1" t="s">
        <v>244</v>
      </c>
      <c r="B89" s="1" t="s">
        <v>245</v>
      </c>
      <c r="C89" s="250"/>
      <c r="D89" s="160" t="s">
        <v>316</v>
      </c>
      <c r="E89" s="159" t="s">
        <v>6</v>
      </c>
      <c r="F89" s="159">
        <v>1</v>
      </c>
      <c r="G89" s="181"/>
      <c r="H89" s="118">
        <f t="shared" si="2"/>
        <v>0</v>
      </c>
      <c r="I89" s="239"/>
    </row>
    <row r="90" spans="1:9" x14ac:dyDescent="0.2">
      <c r="A90" s="1" t="s">
        <v>244</v>
      </c>
      <c r="B90" s="1" t="s">
        <v>245</v>
      </c>
      <c r="C90" s="250"/>
      <c r="D90" s="160" t="s">
        <v>317</v>
      </c>
      <c r="E90" s="159" t="s">
        <v>6</v>
      </c>
      <c r="F90" s="159">
        <v>1</v>
      </c>
      <c r="G90" s="181"/>
      <c r="H90" s="118">
        <f t="shared" si="2"/>
        <v>0</v>
      </c>
      <c r="I90" s="239"/>
    </row>
    <row r="91" spans="1:9" x14ac:dyDescent="0.2">
      <c r="A91" s="1" t="s">
        <v>244</v>
      </c>
      <c r="B91" s="1" t="s">
        <v>245</v>
      </c>
      <c r="C91" s="250"/>
      <c r="D91" s="160" t="s">
        <v>318</v>
      </c>
      <c r="E91" s="159" t="s">
        <v>6</v>
      </c>
      <c r="F91" s="159">
        <v>1</v>
      </c>
      <c r="G91" s="181"/>
      <c r="H91" s="118">
        <f t="shared" si="2"/>
        <v>0</v>
      </c>
      <c r="I91" s="239"/>
    </row>
    <row r="92" spans="1:9" x14ac:dyDescent="0.2">
      <c r="A92" s="1" t="s">
        <v>244</v>
      </c>
      <c r="B92" s="1" t="s">
        <v>245</v>
      </c>
      <c r="C92" s="250"/>
      <c r="D92" s="160" t="s">
        <v>319</v>
      </c>
      <c r="E92" s="159" t="s">
        <v>6</v>
      </c>
      <c r="F92" s="159">
        <v>1</v>
      </c>
      <c r="G92" s="181"/>
      <c r="H92" s="118">
        <f t="shared" si="2"/>
        <v>0</v>
      </c>
      <c r="I92" s="239"/>
    </row>
    <row r="93" spans="1:9" x14ac:dyDescent="0.2">
      <c r="A93" s="1" t="s">
        <v>244</v>
      </c>
      <c r="B93" s="1" t="s">
        <v>245</v>
      </c>
      <c r="C93" s="250"/>
      <c r="D93" s="160" t="s">
        <v>320</v>
      </c>
      <c r="E93" s="159" t="s">
        <v>6</v>
      </c>
      <c r="F93" s="159">
        <v>1</v>
      </c>
      <c r="G93" s="181"/>
      <c r="H93" s="118">
        <f t="shared" si="2"/>
        <v>0</v>
      </c>
      <c r="I93" s="239"/>
    </row>
    <row r="94" spans="1:9" x14ac:dyDescent="0.2">
      <c r="A94" s="1" t="s">
        <v>244</v>
      </c>
      <c r="B94" s="1" t="s">
        <v>245</v>
      </c>
      <c r="C94" s="250"/>
      <c r="D94" s="160" t="s">
        <v>321</v>
      </c>
      <c r="E94" s="159" t="s">
        <v>6</v>
      </c>
      <c r="F94" s="159">
        <v>6</v>
      </c>
      <c r="G94" s="181"/>
      <c r="H94" s="118">
        <f t="shared" si="2"/>
        <v>0</v>
      </c>
      <c r="I94" s="239"/>
    </row>
    <row r="95" spans="1:9" x14ac:dyDescent="0.2">
      <c r="A95" s="1" t="s">
        <v>244</v>
      </c>
      <c r="B95" s="1" t="s">
        <v>245</v>
      </c>
      <c r="C95" s="250"/>
      <c r="D95" s="160" t="s">
        <v>322</v>
      </c>
      <c r="E95" s="159" t="s">
        <v>6</v>
      </c>
      <c r="F95" s="159">
        <v>3</v>
      </c>
      <c r="G95" s="181"/>
      <c r="H95" s="118">
        <f t="shared" si="2"/>
        <v>0</v>
      </c>
      <c r="I95" s="239"/>
    </row>
    <row r="96" spans="1:9" x14ac:dyDescent="0.2">
      <c r="A96" s="1" t="s">
        <v>244</v>
      </c>
      <c r="B96" s="1" t="s">
        <v>245</v>
      </c>
      <c r="C96" s="250"/>
      <c r="D96" s="160" t="s">
        <v>323</v>
      </c>
      <c r="E96" s="159" t="s">
        <v>6</v>
      </c>
      <c r="F96" s="159">
        <v>17</v>
      </c>
      <c r="G96" s="181"/>
      <c r="H96" s="118">
        <f t="shared" si="2"/>
        <v>0</v>
      </c>
      <c r="I96" s="239"/>
    </row>
    <row r="97" spans="1:9" x14ac:dyDescent="0.2">
      <c r="A97" s="1" t="s">
        <v>244</v>
      </c>
      <c r="B97" s="1" t="s">
        <v>245</v>
      </c>
      <c r="C97" s="250"/>
      <c r="D97" s="160" t="s">
        <v>324</v>
      </c>
      <c r="E97" s="159" t="s">
        <v>6</v>
      </c>
      <c r="F97" s="159">
        <v>11</v>
      </c>
      <c r="G97" s="181"/>
      <c r="H97" s="118">
        <f t="shared" si="2"/>
        <v>0</v>
      </c>
      <c r="I97" s="239"/>
    </row>
    <row r="98" spans="1:9" x14ac:dyDescent="0.2">
      <c r="A98" s="1" t="s">
        <v>244</v>
      </c>
      <c r="B98" s="1" t="s">
        <v>245</v>
      </c>
      <c r="C98" s="250"/>
      <c r="D98" s="160" t="s">
        <v>325</v>
      </c>
      <c r="E98" s="159" t="s">
        <v>6</v>
      </c>
      <c r="F98" s="159">
        <v>3</v>
      </c>
      <c r="G98" s="181"/>
      <c r="H98" s="118">
        <f t="shared" si="2"/>
        <v>0</v>
      </c>
      <c r="I98" s="239"/>
    </row>
    <row r="99" spans="1:9" x14ac:dyDescent="0.2">
      <c r="A99" s="1" t="s">
        <v>244</v>
      </c>
      <c r="B99" s="1" t="s">
        <v>245</v>
      </c>
      <c r="C99" s="250"/>
      <c r="D99" s="160" t="s">
        <v>326</v>
      </c>
      <c r="E99" s="159" t="s">
        <v>6</v>
      </c>
      <c r="F99" s="159">
        <v>32</v>
      </c>
      <c r="G99" s="181"/>
      <c r="H99" s="118">
        <f t="shared" si="2"/>
        <v>0</v>
      </c>
      <c r="I99" s="239"/>
    </row>
    <row r="100" spans="1:9" x14ac:dyDescent="0.2">
      <c r="A100" s="1" t="s">
        <v>244</v>
      </c>
      <c r="B100" s="1" t="s">
        <v>245</v>
      </c>
      <c r="C100" s="250"/>
      <c r="D100" s="160" t="s">
        <v>327</v>
      </c>
      <c r="E100" s="159" t="s">
        <v>6</v>
      </c>
      <c r="F100" s="159">
        <v>5</v>
      </c>
      <c r="G100" s="181"/>
      <c r="H100" s="118">
        <f t="shared" si="2"/>
        <v>0</v>
      </c>
      <c r="I100" s="239"/>
    </row>
    <row r="101" spans="1:9" x14ac:dyDescent="0.2">
      <c r="A101" s="1" t="s">
        <v>244</v>
      </c>
      <c r="B101" s="1" t="s">
        <v>245</v>
      </c>
      <c r="C101" s="250"/>
      <c r="D101" s="160"/>
      <c r="E101" s="159"/>
      <c r="F101" s="159"/>
      <c r="G101" s="181"/>
      <c r="H101" s="118"/>
      <c r="I101" s="239"/>
    </row>
    <row r="102" spans="1:9" x14ac:dyDescent="0.2">
      <c r="A102" s="1" t="s">
        <v>244</v>
      </c>
      <c r="B102" s="1" t="s">
        <v>245</v>
      </c>
      <c r="C102" s="250" t="s">
        <v>226</v>
      </c>
      <c r="D102" s="166" t="s">
        <v>11</v>
      </c>
      <c r="E102" s="166"/>
      <c r="F102" s="90"/>
      <c r="G102" s="181"/>
      <c r="H102" s="16"/>
      <c r="I102" s="239"/>
    </row>
    <row r="103" spans="1:9" x14ac:dyDescent="0.2">
      <c r="A103" s="1" t="s">
        <v>244</v>
      </c>
      <c r="B103" s="1" t="s">
        <v>245</v>
      </c>
      <c r="C103" s="250"/>
      <c r="D103" s="160" t="s">
        <v>12</v>
      </c>
      <c r="E103" s="159" t="s">
        <v>6</v>
      </c>
      <c r="F103" s="159">
        <v>9</v>
      </c>
      <c r="G103" s="181"/>
      <c r="H103" s="118">
        <f t="shared" ref="H103:H104" si="3">G103*$F103</f>
        <v>0</v>
      </c>
      <c r="I103" s="239"/>
    </row>
    <row r="104" spans="1:9" x14ac:dyDescent="0.2">
      <c r="A104" s="1" t="s">
        <v>244</v>
      </c>
      <c r="B104" s="1" t="s">
        <v>245</v>
      </c>
      <c r="C104" s="250"/>
      <c r="D104" s="160" t="s">
        <v>13</v>
      </c>
      <c r="E104" s="159" t="s">
        <v>6</v>
      </c>
      <c r="F104" s="159">
        <v>1</v>
      </c>
      <c r="G104" s="181"/>
      <c r="H104" s="118">
        <f t="shared" si="3"/>
        <v>0</v>
      </c>
      <c r="I104" s="239"/>
    </row>
    <row r="105" spans="1:9" x14ac:dyDescent="0.2">
      <c r="A105" s="1" t="s">
        <v>244</v>
      </c>
      <c r="B105" s="1" t="s">
        <v>245</v>
      </c>
      <c r="C105" s="250"/>
      <c r="D105" s="187"/>
      <c r="E105" s="165"/>
      <c r="F105" s="165"/>
      <c r="G105" s="181"/>
      <c r="H105" s="118"/>
      <c r="I105" s="239"/>
    </row>
    <row r="106" spans="1:9" x14ac:dyDescent="0.2">
      <c r="A106" s="1" t="s">
        <v>244</v>
      </c>
      <c r="B106" s="1" t="s">
        <v>245</v>
      </c>
      <c r="C106" s="250" t="s">
        <v>227</v>
      </c>
      <c r="D106" s="166" t="s">
        <v>14</v>
      </c>
      <c r="E106" s="166"/>
      <c r="F106" s="90"/>
      <c r="G106" s="181"/>
      <c r="H106" s="16"/>
      <c r="I106" s="239"/>
    </row>
    <row r="107" spans="1:9" x14ac:dyDescent="0.2">
      <c r="A107" s="1" t="s">
        <v>244</v>
      </c>
      <c r="B107" s="1" t="s">
        <v>245</v>
      </c>
      <c r="C107" s="250"/>
      <c r="D107" s="187"/>
      <c r="E107" s="165"/>
      <c r="F107" s="165"/>
      <c r="G107" s="181"/>
      <c r="H107" s="118"/>
      <c r="I107" s="239"/>
    </row>
    <row r="108" spans="1:9" x14ac:dyDescent="0.2">
      <c r="A108" s="1" t="s">
        <v>244</v>
      </c>
      <c r="B108" s="1" t="s">
        <v>245</v>
      </c>
      <c r="C108" s="250"/>
      <c r="D108" s="187" t="s">
        <v>15</v>
      </c>
      <c r="E108" s="159" t="s">
        <v>6</v>
      </c>
      <c r="F108" s="159">
        <v>2</v>
      </c>
      <c r="G108" s="181"/>
      <c r="H108" s="118">
        <f>G108*$F108</f>
        <v>0</v>
      </c>
      <c r="I108" s="239"/>
    </row>
    <row r="109" spans="1:9" x14ac:dyDescent="0.2">
      <c r="A109" s="1" t="s">
        <v>244</v>
      </c>
      <c r="B109" s="1" t="s">
        <v>245</v>
      </c>
      <c r="C109" s="250"/>
      <c r="D109" s="160" t="s">
        <v>16</v>
      </c>
      <c r="E109" s="159"/>
      <c r="F109" s="159"/>
      <c r="G109" s="181"/>
      <c r="H109" s="231"/>
      <c r="I109" s="239"/>
    </row>
    <row r="110" spans="1:9" x14ac:dyDescent="0.2">
      <c r="A110" s="1" t="s">
        <v>244</v>
      </c>
      <c r="B110" s="1" t="s">
        <v>245</v>
      </c>
      <c r="C110" s="250"/>
      <c r="D110" s="160" t="s">
        <v>266</v>
      </c>
      <c r="E110" s="159"/>
      <c r="F110" s="159"/>
      <c r="G110" s="181"/>
      <c r="H110" s="231"/>
      <c r="I110" s="239"/>
    </row>
    <row r="111" spans="1:9" x14ac:dyDescent="0.2">
      <c r="A111" s="1" t="s">
        <v>244</v>
      </c>
      <c r="B111" s="1" t="s">
        <v>245</v>
      </c>
      <c r="C111" s="250"/>
      <c r="D111" s="160" t="s">
        <v>267</v>
      </c>
      <c r="E111" s="159"/>
      <c r="F111" s="159"/>
      <c r="G111" s="181"/>
      <c r="H111" s="231"/>
      <c r="I111" s="239"/>
    </row>
    <row r="112" spans="1:9" x14ac:dyDescent="0.2">
      <c r="A112" s="1" t="s">
        <v>244</v>
      </c>
      <c r="B112" s="1" t="s">
        <v>245</v>
      </c>
      <c r="C112" s="250"/>
      <c r="D112" s="160" t="s">
        <v>267</v>
      </c>
      <c r="E112" s="159"/>
      <c r="F112" s="159"/>
      <c r="G112" s="181"/>
      <c r="H112" s="231"/>
      <c r="I112" s="239"/>
    </row>
    <row r="113" spans="1:9" x14ac:dyDescent="0.2">
      <c r="A113" s="1" t="s">
        <v>244</v>
      </c>
      <c r="B113" s="1" t="s">
        <v>245</v>
      </c>
      <c r="C113" s="250"/>
      <c r="D113" s="187"/>
      <c r="E113" s="165"/>
      <c r="F113" s="165"/>
      <c r="G113" s="181"/>
      <c r="H113" s="118"/>
      <c r="I113" s="239"/>
    </row>
    <row r="114" spans="1:9" x14ac:dyDescent="0.2">
      <c r="A114" s="1" t="s">
        <v>244</v>
      </c>
      <c r="B114" s="1" t="s">
        <v>245</v>
      </c>
      <c r="C114" s="250"/>
      <c r="D114" s="190" t="s">
        <v>150</v>
      </c>
      <c r="E114" s="159"/>
      <c r="F114" s="159"/>
      <c r="G114" s="181"/>
      <c r="H114" s="118"/>
      <c r="I114" s="239"/>
    </row>
    <row r="115" spans="1:9" x14ac:dyDescent="0.2">
      <c r="A115" s="1" t="s">
        <v>244</v>
      </c>
      <c r="B115" s="1" t="s">
        <v>245</v>
      </c>
      <c r="C115" s="250"/>
      <c r="D115" s="251" t="s">
        <v>151</v>
      </c>
      <c r="E115" s="159" t="s">
        <v>6</v>
      </c>
      <c r="F115" s="159">
        <v>2</v>
      </c>
      <c r="G115" s="181"/>
      <c r="H115" s="118">
        <f>G115*$F115</f>
        <v>0</v>
      </c>
      <c r="I115" s="239"/>
    </row>
    <row r="116" spans="1:9" x14ac:dyDescent="0.2">
      <c r="A116" s="1" t="s">
        <v>244</v>
      </c>
      <c r="B116" s="1" t="s">
        <v>245</v>
      </c>
      <c r="C116" s="250"/>
      <c r="D116" s="160"/>
      <c r="E116" s="159"/>
      <c r="F116" s="159"/>
      <c r="G116" s="181"/>
      <c r="H116" s="118"/>
      <c r="I116" s="239"/>
    </row>
    <row r="117" spans="1:9" x14ac:dyDescent="0.2">
      <c r="A117" s="1" t="s">
        <v>244</v>
      </c>
      <c r="B117" s="1" t="s">
        <v>245</v>
      </c>
      <c r="C117" s="250" t="s">
        <v>228</v>
      </c>
      <c r="D117" s="166" t="s">
        <v>17</v>
      </c>
      <c r="E117" s="166"/>
      <c r="F117" s="90"/>
      <c r="G117" s="181"/>
      <c r="H117" s="16"/>
      <c r="I117" s="239"/>
    </row>
    <row r="118" spans="1:9" x14ac:dyDescent="0.2">
      <c r="A118" s="1" t="s">
        <v>244</v>
      </c>
      <c r="B118" s="1" t="s">
        <v>245</v>
      </c>
      <c r="C118" s="250"/>
      <c r="D118" s="160" t="s">
        <v>18</v>
      </c>
      <c r="E118" s="159" t="s">
        <v>19</v>
      </c>
      <c r="F118" s="159">
        <v>798.49</v>
      </c>
      <c r="G118" s="181"/>
      <c r="H118" s="118">
        <f t="shared" ref="H118:H119" si="4">G118*$F118</f>
        <v>0</v>
      </c>
      <c r="I118" s="239"/>
    </row>
    <row r="119" spans="1:9" x14ac:dyDescent="0.2">
      <c r="A119" s="1" t="s">
        <v>244</v>
      </c>
      <c r="B119" s="1" t="s">
        <v>245</v>
      </c>
      <c r="C119" s="250"/>
      <c r="D119" s="160" t="s">
        <v>20</v>
      </c>
      <c r="E119" s="159" t="s">
        <v>19</v>
      </c>
      <c r="F119" s="159">
        <v>874.5</v>
      </c>
      <c r="G119" s="181"/>
      <c r="H119" s="118">
        <f t="shared" si="4"/>
        <v>0</v>
      </c>
      <c r="I119" s="239"/>
    </row>
    <row r="120" spans="1:9" x14ac:dyDescent="0.2">
      <c r="A120" s="1" t="s">
        <v>244</v>
      </c>
      <c r="B120" s="1" t="s">
        <v>245</v>
      </c>
      <c r="C120" s="250"/>
      <c r="D120" s="160"/>
      <c r="E120" s="159"/>
      <c r="F120" s="159"/>
      <c r="G120" s="181"/>
      <c r="H120" s="118"/>
      <c r="I120" s="239"/>
    </row>
    <row r="121" spans="1:9" x14ac:dyDescent="0.2">
      <c r="A121" s="1" t="s">
        <v>244</v>
      </c>
      <c r="B121" s="1" t="s">
        <v>245</v>
      </c>
      <c r="C121" s="250" t="s">
        <v>229</v>
      </c>
      <c r="D121" s="166" t="s">
        <v>21</v>
      </c>
      <c r="E121" s="166"/>
      <c r="F121" s="90"/>
      <c r="G121" s="181"/>
      <c r="H121" s="16"/>
      <c r="I121" s="239"/>
    </row>
    <row r="122" spans="1:9" x14ac:dyDescent="0.2">
      <c r="A122" s="1" t="s">
        <v>244</v>
      </c>
      <c r="B122" s="1" t="s">
        <v>245</v>
      </c>
      <c r="C122" s="250"/>
      <c r="D122" s="160" t="s">
        <v>18</v>
      </c>
      <c r="E122" s="159" t="s">
        <v>6</v>
      </c>
      <c r="F122" s="159">
        <v>68</v>
      </c>
      <c r="G122" s="181"/>
      <c r="H122" s="118">
        <f t="shared" ref="H122:H123" si="5">G122*$F122</f>
        <v>0</v>
      </c>
      <c r="I122" s="239"/>
    </row>
    <row r="123" spans="1:9" x14ac:dyDescent="0.2">
      <c r="A123" s="1" t="s">
        <v>244</v>
      </c>
      <c r="B123" s="1" t="s">
        <v>245</v>
      </c>
      <c r="C123" s="250"/>
      <c r="D123" s="160" t="s">
        <v>20</v>
      </c>
      <c r="E123" s="159" t="s">
        <v>6</v>
      </c>
      <c r="F123" s="159">
        <v>68</v>
      </c>
      <c r="G123" s="181"/>
      <c r="H123" s="118">
        <f t="shared" si="5"/>
        <v>0</v>
      </c>
      <c r="I123" s="239"/>
    </row>
    <row r="124" spans="1:9" x14ac:dyDescent="0.2">
      <c r="A124" s="1" t="s">
        <v>244</v>
      </c>
      <c r="B124" s="1" t="s">
        <v>245</v>
      </c>
      <c r="C124" s="250"/>
      <c r="D124" s="160"/>
      <c r="E124" s="159"/>
      <c r="F124" s="159"/>
      <c r="G124" s="181"/>
      <c r="H124" s="118"/>
      <c r="I124" s="239"/>
    </row>
    <row r="125" spans="1:9" x14ac:dyDescent="0.2">
      <c r="A125" s="1" t="s">
        <v>244</v>
      </c>
      <c r="B125" s="1" t="s">
        <v>245</v>
      </c>
      <c r="C125" s="250" t="s">
        <v>230</v>
      </c>
      <c r="D125" s="166" t="s">
        <v>22</v>
      </c>
      <c r="E125" s="159" t="s">
        <v>6</v>
      </c>
      <c r="F125" s="159">
        <v>263</v>
      </c>
      <c r="G125" s="181"/>
      <c r="H125" s="118">
        <f>G125*$F125</f>
        <v>0</v>
      </c>
      <c r="I125" s="239"/>
    </row>
    <row r="126" spans="1:9" x14ac:dyDescent="0.2">
      <c r="A126" s="1" t="s">
        <v>244</v>
      </c>
      <c r="B126" s="1" t="s">
        <v>245</v>
      </c>
      <c r="C126" s="250"/>
      <c r="D126" s="160"/>
      <c r="E126" s="160"/>
      <c r="F126" s="159"/>
      <c r="G126" s="181"/>
      <c r="H126" s="118"/>
      <c r="I126" s="239"/>
    </row>
    <row r="127" spans="1:9" x14ac:dyDescent="0.2">
      <c r="A127" s="1" t="s">
        <v>244</v>
      </c>
      <c r="B127" s="1" t="s">
        <v>245</v>
      </c>
      <c r="C127" s="250" t="s">
        <v>231</v>
      </c>
      <c r="D127" s="166" t="s">
        <v>23</v>
      </c>
      <c r="E127" s="159"/>
      <c r="F127" s="159"/>
      <c r="G127" s="181"/>
      <c r="H127" s="118"/>
      <c r="I127" s="239"/>
    </row>
    <row r="128" spans="1:9" x14ac:dyDescent="0.2">
      <c r="A128" s="1" t="s">
        <v>244</v>
      </c>
      <c r="B128" s="1" t="s">
        <v>245</v>
      </c>
      <c r="C128" s="250"/>
      <c r="D128" s="160" t="s">
        <v>329</v>
      </c>
      <c r="E128" s="159" t="s">
        <v>6</v>
      </c>
      <c r="F128" s="159">
        <v>8</v>
      </c>
      <c r="G128" s="181"/>
      <c r="H128" s="118">
        <f>G128*$F128</f>
        <v>0</v>
      </c>
      <c r="I128" s="239"/>
    </row>
    <row r="129" spans="1:9" x14ac:dyDescent="0.2">
      <c r="A129" s="1" t="s">
        <v>244</v>
      </c>
      <c r="B129" s="1" t="s">
        <v>245</v>
      </c>
      <c r="C129" s="250"/>
      <c r="D129" s="115" t="s">
        <v>303</v>
      </c>
      <c r="E129" s="159" t="s">
        <v>6</v>
      </c>
      <c r="F129" s="159">
        <v>16</v>
      </c>
      <c r="G129" s="181"/>
      <c r="H129" s="118">
        <f t="shared" ref="H129:H134" si="6">G129*$F129</f>
        <v>0</v>
      </c>
      <c r="I129" s="239"/>
    </row>
    <row r="130" spans="1:9" x14ac:dyDescent="0.2">
      <c r="A130" s="1" t="s">
        <v>244</v>
      </c>
      <c r="B130" s="1" t="s">
        <v>245</v>
      </c>
      <c r="C130" s="250"/>
      <c r="D130" s="115" t="s">
        <v>330</v>
      </c>
      <c r="E130" s="159" t="s">
        <v>6</v>
      </c>
      <c r="F130" s="159">
        <v>7</v>
      </c>
      <c r="G130" s="181"/>
      <c r="H130" s="118">
        <f t="shared" si="6"/>
        <v>0</v>
      </c>
      <c r="I130" s="239"/>
    </row>
    <row r="131" spans="1:9" x14ac:dyDescent="0.2">
      <c r="A131" s="1" t="s">
        <v>244</v>
      </c>
      <c r="B131" s="1" t="s">
        <v>245</v>
      </c>
      <c r="C131" s="250"/>
      <c r="D131" s="115" t="s">
        <v>331</v>
      </c>
      <c r="E131" s="159" t="s">
        <v>6</v>
      </c>
      <c r="F131" s="159">
        <v>4</v>
      </c>
      <c r="G131" s="181"/>
      <c r="H131" s="118">
        <f t="shared" si="6"/>
        <v>0</v>
      </c>
      <c r="I131" s="239"/>
    </row>
    <row r="132" spans="1:9" x14ac:dyDescent="0.2">
      <c r="A132" s="1" t="s">
        <v>244</v>
      </c>
      <c r="B132" s="1" t="s">
        <v>245</v>
      </c>
      <c r="C132" s="250"/>
      <c r="D132" s="115" t="s">
        <v>332</v>
      </c>
      <c r="E132" s="159" t="s">
        <v>6</v>
      </c>
      <c r="F132" s="159">
        <v>4</v>
      </c>
      <c r="G132" s="181"/>
      <c r="H132" s="118">
        <f t="shared" si="6"/>
        <v>0</v>
      </c>
      <c r="I132" s="239"/>
    </row>
    <row r="133" spans="1:9" x14ac:dyDescent="0.2">
      <c r="A133" s="1" t="s">
        <v>244</v>
      </c>
      <c r="B133" s="1" t="s">
        <v>245</v>
      </c>
      <c r="C133" s="250"/>
      <c r="D133" s="115" t="s">
        <v>333</v>
      </c>
      <c r="E133" s="159" t="s">
        <v>6</v>
      </c>
      <c r="F133" s="159">
        <v>6</v>
      </c>
      <c r="G133" s="181"/>
      <c r="H133" s="118">
        <f t="shared" si="6"/>
        <v>0</v>
      </c>
      <c r="I133" s="239"/>
    </row>
    <row r="134" spans="1:9" x14ac:dyDescent="0.2">
      <c r="A134" s="1" t="s">
        <v>244</v>
      </c>
      <c r="B134" s="1" t="s">
        <v>245</v>
      </c>
      <c r="C134" s="250"/>
      <c r="D134" s="115" t="s">
        <v>334</v>
      </c>
      <c r="E134" s="159" t="s">
        <v>6</v>
      </c>
      <c r="F134" s="159">
        <v>516</v>
      </c>
      <c r="G134" s="181"/>
      <c r="H134" s="118">
        <f t="shared" si="6"/>
        <v>0</v>
      </c>
      <c r="I134" s="239"/>
    </row>
    <row r="135" spans="1:9" x14ac:dyDescent="0.2">
      <c r="A135" s="1" t="s">
        <v>244</v>
      </c>
      <c r="B135" s="1" t="s">
        <v>245</v>
      </c>
      <c r="C135" s="250"/>
      <c r="D135" s="115"/>
      <c r="E135" s="159"/>
      <c r="F135" s="159"/>
      <c r="G135" s="181"/>
      <c r="H135" s="118"/>
      <c r="I135" s="239"/>
    </row>
    <row r="136" spans="1:9" x14ac:dyDescent="0.2">
      <c r="A136" s="1" t="s">
        <v>244</v>
      </c>
      <c r="B136" s="1" t="s">
        <v>245</v>
      </c>
      <c r="C136" s="250" t="s">
        <v>232</v>
      </c>
      <c r="D136" s="166" t="s">
        <v>24</v>
      </c>
      <c r="E136" s="166"/>
      <c r="F136" s="90"/>
      <c r="G136" s="181"/>
      <c r="H136" s="16"/>
      <c r="I136" s="239"/>
    </row>
    <row r="137" spans="1:9" x14ac:dyDescent="0.2">
      <c r="A137" s="1" t="s">
        <v>244</v>
      </c>
      <c r="B137" s="1" t="s">
        <v>245</v>
      </c>
      <c r="C137" s="250"/>
      <c r="D137" s="160" t="s">
        <v>25</v>
      </c>
      <c r="E137" s="159" t="s">
        <v>6</v>
      </c>
      <c r="F137" s="159">
        <v>9</v>
      </c>
      <c r="G137" s="181"/>
      <c r="H137" s="118">
        <f t="shared" ref="H137:H138" si="7">G137*$F137</f>
        <v>0</v>
      </c>
      <c r="I137" s="239"/>
    </row>
    <row r="138" spans="1:9" x14ac:dyDescent="0.2">
      <c r="A138" s="1" t="s">
        <v>244</v>
      </c>
      <c r="B138" s="1" t="s">
        <v>245</v>
      </c>
      <c r="C138" s="250"/>
      <c r="D138" s="160" t="s">
        <v>328</v>
      </c>
      <c r="E138" s="159" t="s">
        <v>6</v>
      </c>
      <c r="F138" s="159">
        <v>258</v>
      </c>
      <c r="G138" s="181"/>
      <c r="H138" s="118">
        <f t="shared" si="7"/>
        <v>0</v>
      </c>
      <c r="I138" s="239"/>
    </row>
    <row r="139" spans="1:9" x14ac:dyDescent="0.2">
      <c r="A139" s="1" t="s">
        <v>244</v>
      </c>
      <c r="B139" s="1" t="s">
        <v>245</v>
      </c>
      <c r="C139" s="250"/>
      <c r="D139" s="160"/>
      <c r="E139" s="159"/>
      <c r="F139" s="159"/>
      <c r="G139" s="181"/>
      <c r="H139" s="118"/>
      <c r="I139" s="239"/>
    </row>
    <row r="140" spans="1:9" x14ac:dyDescent="0.2">
      <c r="A140" s="1" t="s">
        <v>244</v>
      </c>
      <c r="B140" s="1" t="s">
        <v>245</v>
      </c>
      <c r="C140" s="250" t="s">
        <v>233</v>
      </c>
      <c r="D140" s="166" t="s">
        <v>27</v>
      </c>
      <c r="E140" s="166"/>
      <c r="F140" s="90"/>
      <c r="G140" s="181"/>
      <c r="H140" s="16"/>
      <c r="I140" s="239"/>
    </row>
    <row r="141" spans="1:9" x14ac:dyDescent="0.2">
      <c r="A141" s="1" t="s">
        <v>244</v>
      </c>
      <c r="B141" s="1" t="s">
        <v>245</v>
      </c>
      <c r="C141" s="249"/>
      <c r="D141" s="115" t="s">
        <v>268</v>
      </c>
      <c r="E141" s="18" t="s">
        <v>19</v>
      </c>
      <c r="F141" s="18">
        <v>420.7</v>
      </c>
      <c r="G141" s="181"/>
      <c r="H141" s="118">
        <f>G141*$F141</f>
        <v>0</v>
      </c>
      <c r="I141" s="239"/>
    </row>
    <row r="142" spans="1:9" x14ac:dyDescent="0.2">
      <c r="A142" s="1" t="s">
        <v>244</v>
      </c>
      <c r="B142" s="1" t="s">
        <v>245</v>
      </c>
      <c r="C142" s="249"/>
      <c r="D142" s="115"/>
      <c r="E142" s="18"/>
      <c r="F142" s="18"/>
      <c r="G142" s="181"/>
      <c r="H142" s="118"/>
      <c r="I142" s="239"/>
    </row>
    <row r="143" spans="1:9" x14ac:dyDescent="0.2">
      <c r="A143" s="1" t="s">
        <v>244</v>
      </c>
      <c r="B143" s="1" t="s">
        <v>245</v>
      </c>
      <c r="C143" s="250" t="s">
        <v>234</v>
      </c>
      <c r="D143" s="166" t="s">
        <v>335</v>
      </c>
      <c r="E143" s="159" t="s">
        <v>6</v>
      </c>
      <c r="F143" s="159">
        <v>18</v>
      </c>
      <c r="G143" s="181"/>
      <c r="H143" s="118">
        <f>G143*$F143</f>
        <v>0</v>
      </c>
      <c r="I143" s="239"/>
    </row>
    <row r="144" spans="1:9" x14ac:dyDescent="0.2">
      <c r="A144" s="1" t="s">
        <v>244</v>
      </c>
      <c r="B144" s="1" t="s">
        <v>245</v>
      </c>
      <c r="C144" s="249"/>
      <c r="D144" s="115"/>
      <c r="E144" s="18"/>
      <c r="F144" s="18"/>
      <c r="G144" s="181"/>
      <c r="H144" s="118"/>
      <c r="I144" s="239"/>
    </row>
    <row r="145" spans="1:9" x14ac:dyDescent="0.2">
      <c r="A145" s="1" t="s">
        <v>244</v>
      </c>
      <c r="B145" s="1" t="s">
        <v>245</v>
      </c>
      <c r="C145" s="250" t="s">
        <v>235</v>
      </c>
      <c r="D145" s="166" t="s">
        <v>336</v>
      </c>
      <c r="E145" s="159" t="s">
        <v>6</v>
      </c>
      <c r="F145" s="159">
        <v>11</v>
      </c>
      <c r="G145" s="181"/>
      <c r="H145" s="118">
        <f>G145*$F145</f>
        <v>0</v>
      </c>
      <c r="I145" s="239"/>
    </row>
    <row r="146" spans="1:9" x14ac:dyDescent="0.2">
      <c r="A146" s="1" t="s">
        <v>244</v>
      </c>
      <c r="B146" s="1" t="s">
        <v>245</v>
      </c>
      <c r="C146" s="249"/>
      <c r="D146" s="115"/>
      <c r="E146" s="18"/>
      <c r="F146" s="18"/>
      <c r="G146" s="181"/>
      <c r="H146" s="118"/>
      <c r="I146" s="239"/>
    </row>
    <row r="147" spans="1:9" x14ac:dyDescent="0.2">
      <c r="A147" s="1" t="s">
        <v>255</v>
      </c>
      <c r="B147" s="1" t="s">
        <v>255</v>
      </c>
      <c r="C147" s="268"/>
      <c r="D147" s="269"/>
      <c r="E147" s="270"/>
      <c r="F147" s="270"/>
      <c r="G147" s="271"/>
      <c r="H147" s="272">
        <f>SUM(H65:H146)</f>
        <v>0</v>
      </c>
      <c r="I147" s="229"/>
    </row>
    <row r="148" spans="1:9" x14ac:dyDescent="0.2">
      <c r="A148" s="1" t="s">
        <v>244</v>
      </c>
      <c r="B148" s="1" t="s">
        <v>246</v>
      </c>
      <c r="C148" s="249"/>
      <c r="D148" s="186"/>
      <c r="G148" s="103"/>
      <c r="H148" s="130"/>
      <c r="I148" s="239"/>
    </row>
    <row r="149" spans="1:9" x14ac:dyDescent="0.2">
      <c r="A149" s="1" t="s">
        <v>244</v>
      </c>
      <c r="B149" s="1" t="s">
        <v>246</v>
      </c>
      <c r="C149" s="253"/>
      <c r="D149" s="158" t="s">
        <v>28</v>
      </c>
      <c r="E149" s="159"/>
      <c r="F149" s="159"/>
      <c r="G149" s="14"/>
      <c r="H149" s="118"/>
      <c r="I149" s="239"/>
    </row>
    <row r="150" spans="1:9" x14ac:dyDescent="0.2">
      <c r="A150" s="1" t="s">
        <v>244</v>
      </c>
      <c r="B150" s="1" t="s">
        <v>246</v>
      </c>
      <c r="C150" s="254"/>
      <c r="D150" s="9"/>
      <c r="E150" s="10"/>
      <c r="F150" s="10"/>
      <c r="G150" s="19"/>
      <c r="H150" s="120"/>
      <c r="I150" s="239"/>
    </row>
    <row r="151" spans="1:9" x14ac:dyDescent="0.2">
      <c r="A151" s="1" t="s">
        <v>244</v>
      </c>
      <c r="B151" s="1" t="s">
        <v>246</v>
      </c>
      <c r="C151" s="248" t="s">
        <v>221</v>
      </c>
      <c r="D151" s="161" t="s">
        <v>1</v>
      </c>
      <c r="E151" s="161" t="s">
        <v>272</v>
      </c>
      <c r="F151" s="161" t="s">
        <v>274</v>
      </c>
      <c r="G151" s="112" t="s">
        <v>273</v>
      </c>
      <c r="H151" s="119" t="s">
        <v>353</v>
      </c>
      <c r="I151" s="134" t="s">
        <v>354</v>
      </c>
    </row>
    <row r="152" spans="1:9" x14ac:dyDescent="0.2">
      <c r="A152" s="1" t="s">
        <v>244</v>
      </c>
      <c r="B152" s="1" t="s">
        <v>246</v>
      </c>
      <c r="C152" s="249"/>
      <c r="D152" s="20"/>
      <c r="E152" s="20"/>
      <c r="F152" s="20"/>
      <c r="G152" s="21"/>
      <c r="H152" s="121"/>
      <c r="I152" s="239"/>
    </row>
    <row r="153" spans="1:9" x14ac:dyDescent="0.2">
      <c r="A153" s="1" t="s">
        <v>244</v>
      </c>
      <c r="B153" s="1" t="s">
        <v>246</v>
      </c>
      <c r="C153" s="250" t="s">
        <v>222</v>
      </c>
      <c r="D153" s="22" t="s">
        <v>29</v>
      </c>
      <c r="E153" s="22"/>
      <c r="F153" s="91"/>
      <c r="G153" s="23"/>
      <c r="H153" s="122"/>
      <c r="I153" s="239"/>
    </row>
    <row r="154" spans="1:9" x14ac:dyDescent="0.2">
      <c r="A154" s="1" t="s">
        <v>244</v>
      </c>
      <c r="B154" s="1" t="s">
        <v>246</v>
      </c>
      <c r="C154" s="249"/>
      <c r="D154" s="24" t="s">
        <v>172</v>
      </c>
      <c r="E154" s="25" t="s">
        <v>6</v>
      </c>
      <c r="F154" s="25">
        <v>269</v>
      </c>
      <c r="G154" s="181"/>
      <c r="H154" s="118">
        <f t="shared" ref="H154:H155" si="8">G154*$F154</f>
        <v>0</v>
      </c>
      <c r="I154" s="239"/>
    </row>
    <row r="155" spans="1:9" x14ac:dyDescent="0.2">
      <c r="A155" s="1" t="s">
        <v>244</v>
      </c>
      <c r="B155" s="1" t="s">
        <v>246</v>
      </c>
      <c r="C155" s="249"/>
      <c r="D155" s="24" t="s">
        <v>173</v>
      </c>
      <c r="E155" s="25" t="s">
        <v>6</v>
      </c>
      <c r="F155" s="25">
        <v>14</v>
      </c>
      <c r="G155" s="181"/>
      <c r="H155" s="118">
        <f t="shared" si="8"/>
        <v>0</v>
      </c>
      <c r="I155" s="239"/>
    </row>
    <row r="156" spans="1:9" x14ac:dyDescent="0.2">
      <c r="A156" s="1" t="s">
        <v>244</v>
      </c>
      <c r="B156" s="1" t="s">
        <v>246</v>
      </c>
      <c r="C156" s="249"/>
      <c r="D156" s="24"/>
      <c r="E156" s="25"/>
      <c r="F156" s="25"/>
      <c r="G156" s="181"/>
      <c r="H156" s="118"/>
      <c r="I156" s="239"/>
    </row>
    <row r="157" spans="1:9" x14ac:dyDescent="0.2">
      <c r="A157" s="1" t="s">
        <v>244</v>
      </c>
      <c r="B157" s="1" t="s">
        <v>246</v>
      </c>
      <c r="C157" s="250" t="s">
        <v>223</v>
      </c>
      <c r="D157" s="22" t="s">
        <v>30</v>
      </c>
      <c r="E157" s="22"/>
      <c r="F157" s="91"/>
      <c r="G157" s="181"/>
      <c r="H157" s="122"/>
      <c r="I157" s="239"/>
    </row>
    <row r="158" spans="1:9" x14ac:dyDescent="0.2">
      <c r="A158" s="1" t="s">
        <v>244</v>
      </c>
      <c r="B158" s="1" t="s">
        <v>246</v>
      </c>
      <c r="C158" s="249"/>
      <c r="D158" s="24" t="s">
        <v>175</v>
      </c>
      <c r="E158" s="25" t="s">
        <v>6</v>
      </c>
      <c r="F158" s="25">
        <v>239</v>
      </c>
      <c r="G158" s="181"/>
      <c r="H158" s="118">
        <f t="shared" ref="H158:H159" si="9">G158*$F158</f>
        <v>0</v>
      </c>
      <c r="I158" s="239"/>
    </row>
    <row r="159" spans="1:9" x14ac:dyDescent="0.2">
      <c r="A159" s="1" t="s">
        <v>244</v>
      </c>
      <c r="B159" s="1" t="s">
        <v>246</v>
      </c>
      <c r="C159" s="249"/>
      <c r="D159" s="24" t="s">
        <v>174</v>
      </c>
      <c r="E159" s="25" t="s">
        <v>6</v>
      </c>
      <c r="F159" s="25">
        <v>43</v>
      </c>
      <c r="G159" s="181"/>
      <c r="H159" s="118">
        <f t="shared" si="9"/>
        <v>0</v>
      </c>
      <c r="I159" s="239"/>
    </row>
    <row r="160" spans="1:9" x14ac:dyDescent="0.2">
      <c r="A160" s="1" t="s">
        <v>244</v>
      </c>
      <c r="B160" s="1" t="s">
        <v>246</v>
      </c>
      <c r="C160" s="249"/>
      <c r="D160" s="24"/>
      <c r="E160" s="25"/>
      <c r="F160" s="25"/>
      <c r="G160" s="181"/>
      <c r="H160" s="118"/>
      <c r="I160" s="239"/>
    </row>
    <row r="161" spans="1:9" x14ac:dyDescent="0.2">
      <c r="A161" s="1" t="s">
        <v>244</v>
      </c>
      <c r="B161" s="1" t="s">
        <v>246</v>
      </c>
      <c r="C161" s="250" t="s">
        <v>224</v>
      </c>
      <c r="D161" s="22" t="s">
        <v>210</v>
      </c>
      <c r="E161" s="22"/>
      <c r="F161" s="91"/>
      <c r="G161" s="181"/>
      <c r="H161" s="122"/>
      <c r="I161" s="239"/>
    </row>
    <row r="162" spans="1:9" x14ac:dyDescent="0.2">
      <c r="A162" s="1" t="s">
        <v>244</v>
      </c>
      <c r="B162" s="1" t="s">
        <v>246</v>
      </c>
      <c r="C162" s="249"/>
      <c r="D162" s="24" t="s">
        <v>211</v>
      </c>
      <c r="E162" s="25" t="s">
        <v>6</v>
      </c>
      <c r="F162" s="25">
        <v>1</v>
      </c>
      <c r="G162" s="181"/>
      <c r="H162" s="118">
        <f t="shared" ref="H162:H168" si="10">G162*$F162</f>
        <v>0</v>
      </c>
      <c r="I162" s="239"/>
    </row>
    <row r="163" spans="1:9" x14ac:dyDescent="0.2">
      <c r="A163" s="1" t="s">
        <v>244</v>
      </c>
      <c r="B163" s="1" t="s">
        <v>246</v>
      </c>
      <c r="C163" s="249"/>
      <c r="D163" s="24" t="s">
        <v>212</v>
      </c>
      <c r="E163" s="25" t="s">
        <v>6</v>
      </c>
      <c r="F163" s="25">
        <v>2</v>
      </c>
      <c r="G163" s="181"/>
      <c r="H163" s="118">
        <f t="shared" si="10"/>
        <v>0</v>
      </c>
      <c r="I163" s="239"/>
    </row>
    <row r="164" spans="1:9" x14ac:dyDescent="0.2">
      <c r="A164" s="1" t="s">
        <v>244</v>
      </c>
      <c r="B164" s="1" t="s">
        <v>246</v>
      </c>
      <c r="C164" s="249"/>
      <c r="D164" s="24" t="s">
        <v>216</v>
      </c>
      <c r="E164" s="25" t="s">
        <v>6</v>
      </c>
      <c r="F164" s="25">
        <v>2</v>
      </c>
      <c r="G164" s="181"/>
      <c r="H164" s="118">
        <f t="shared" si="10"/>
        <v>0</v>
      </c>
      <c r="I164" s="239"/>
    </row>
    <row r="165" spans="1:9" x14ac:dyDescent="0.2">
      <c r="A165" s="1" t="s">
        <v>244</v>
      </c>
      <c r="B165" s="1" t="s">
        <v>246</v>
      </c>
      <c r="C165" s="249"/>
      <c r="D165" s="24" t="s">
        <v>217</v>
      </c>
      <c r="E165" s="25" t="s">
        <v>6</v>
      </c>
      <c r="F165" s="25">
        <v>1</v>
      </c>
      <c r="G165" s="181"/>
      <c r="H165" s="118">
        <f t="shared" si="10"/>
        <v>0</v>
      </c>
      <c r="I165" s="239"/>
    </row>
    <row r="166" spans="1:9" x14ac:dyDescent="0.2">
      <c r="A166" s="1" t="s">
        <v>244</v>
      </c>
      <c r="B166" s="1" t="s">
        <v>246</v>
      </c>
      <c r="C166" s="249"/>
      <c r="D166" s="24" t="s">
        <v>218</v>
      </c>
      <c r="E166" s="25" t="s">
        <v>6</v>
      </c>
      <c r="F166" s="25">
        <v>1</v>
      </c>
      <c r="G166" s="181"/>
      <c r="H166" s="118">
        <f t="shared" si="10"/>
        <v>0</v>
      </c>
      <c r="I166" s="239"/>
    </row>
    <row r="167" spans="1:9" x14ac:dyDescent="0.2">
      <c r="A167" s="1" t="s">
        <v>244</v>
      </c>
      <c r="B167" s="1" t="s">
        <v>246</v>
      </c>
      <c r="C167" s="249"/>
      <c r="D167" s="24" t="s">
        <v>219</v>
      </c>
      <c r="E167" s="25" t="s">
        <v>6</v>
      </c>
      <c r="F167" s="25">
        <v>1</v>
      </c>
      <c r="G167" s="181"/>
      <c r="H167" s="118">
        <f t="shared" si="10"/>
        <v>0</v>
      </c>
      <c r="I167" s="239"/>
    </row>
    <row r="168" spans="1:9" x14ac:dyDescent="0.2">
      <c r="A168" s="1" t="s">
        <v>244</v>
      </c>
      <c r="B168" s="1" t="s">
        <v>246</v>
      </c>
      <c r="C168" s="249"/>
      <c r="D168" s="24" t="s">
        <v>220</v>
      </c>
      <c r="E168" s="25" t="s">
        <v>6</v>
      </c>
      <c r="F168" s="25">
        <v>3</v>
      </c>
      <c r="G168" s="181"/>
      <c r="H168" s="118">
        <f t="shared" si="10"/>
        <v>0</v>
      </c>
      <c r="I168" s="239"/>
    </row>
    <row r="169" spans="1:9" x14ac:dyDescent="0.2">
      <c r="A169" s="1" t="s">
        <v>244</v>
      </c>
      <c r="B169" s="1" t="s">
        <v>246</v>
      </c>
      <c r="C169" s="249"/>
      <c r="D169" s="24"/>
      <c r="E169" s="25"/>
      <c r="F169" s="25"/>
      <c r="G169" s="181"/>
      <c r="H169" s="118"/>
      <c r="I169" s="239"/>
    </row>
    <row r="170" spans="1:9" x14ac:dyDescent="0.2">
      <c r="A170" s="1" t="s">
        <v>244</v>
      </c>
      <c r="B170" s="1" t="s">
        <v>246</v>
      </c>
      <c r="C170" s="250" t="s">
        <v>225</v>
      </c>
      <c r="D170" s="22" t="s">
        <v>213</v>
      </c>
      <c r="E170" s="22"/>
      <c r="F170" s="91"/>
      <c r="G170" s="181"/>
      <c r="H170" s="122"/>
      <c r="I170" s="239"/>
    </row>
    <row r="171" spans="1:9" x14ac:dyDescent="0.2">
      <c r="A171" s="1" t="s">
        <v>244</v>
      </c>
      <c r="B171" s="1" t="s">
        <v>246</v>
      </c>
      <c r="C171" s="249"/>
      <c r="D171" s="24" t="s">
        <v>214</v>
      </c>
      <c r="E171" s="25" t="s">
        <v>6</v>
      </c>
      <c r="F171" s="25">
        <v>8</v>
      </c>
      <c r="G171" s="181"/>
      <c r="H171" s="118">
        <f t="shared" ref="H171:H172" si="11">G171*$F171</f>
        <v>0</v>
      </c>
      <c r="I171" s="239"/>
    </row>
    <row r="172" spans="1:9" x14ac:dyDescent="0.2">
      <c r="A172" s="1" t="s">
        <v>244</v>
      </c>
      <c r="B172" s="1" t="s">
        <v>246</v>
      </c>
      <c r="C172" s="249"/>
      <c r="D172" s="24" t="s">
        <v>215</v>
      </c>
      <c r="E172" s="25" t="s">
        <v>6</v>
      </c>
      <c r="F172" s="25">
        <v>15</v>
      </c>
      <c r="G172" s="181"/>
      <c r="H172" s="118">
        <f t="shared" si="11"/>
        <v>0</v>
      </c>
      <c r="I172" s="239"/>
    </row>
    <row r="173" spans="1:9" x14ac:dyDescent="0.2">
      <c r="A173" s="1" t="s">
        <v>244</v>
      </c>
      <c r="B173" s="1" t="s">
        <v>246</v>
      </c>
      <c r="C173" s="249"/>
      <c r="D173" s="24"/>
      <c r="E173" s="25"/>
      <c r="F173" s="25"/>
      <c r="G173" s="181"/>
      <c r="H173" s="118"/>
      <c r="I173" s="239"/>
    </row>
    <row r="174" spans="1:9" x14ac:dyDescent="0.2">
      <c r="A174" s="1" t="s">
        <v>244</v>
      </c>
      <c r="B174" s="1" t="s">
        <v>246</v>
      </c>
      <c r="C174" s="250" t="s">
        <v>226</v>
      </c>
      <c r="D174" s="22" t="s">
        <v>176</v>
      </c>
      <c r="E174" s="22"/>
      <c r="F174" s="91"/>
      <c r="G174" s="181"/>
      <c r="H174" s="122"/>
      <c r="I174" s="239"/>
    </row>
    <row r="175" spans="1:9" x14ac:dyDescent="0.2">
      <c r="A175" s="1" t="s">
        <v>244</v>
      </c>
      <c r="B175" s="1" t="s">
        <v>246</v>
      </c>
      <c r="C175" s="249"/>
      <c r="D175" s="24" t="s">
        <v>177</v>
      </c>
      <c r="E175" s="25" t="s">
        <v>178</v>
      </c>
      <c r="F175" s="25">
        <v>9450</v>
      </c>
      <c r="G175" s="181"/>
      <c r="H175" s="118">
        <f>G175*$F175</f>
        <v>0</v>
      </c>
      <c r="I175" s="239"/>
    </row>
    <row r="176" spans="1:9" x14ac:dyDescent="0.2">
      <c r="A176" s="1" t="s">
        <v>244</v>
      </c>
      <c r="B176" s="1" t="s">
        <v>246</v>
      </c>
      <c r="C176" s="249"/>
      <c r="D176" s="24"/>
      <c r="E176" s="25"/>
      <c r="F176" s="25"/>
      <c r="G176" s="181"/>
      <c r="H176" s="118"/>
      <c r="I176" s="239"/>
    </row>
    <row r="177" spans="1:9" x14ac:dyDescent="0.2">
      <c r="A177" s="1" t="s">
        <v>244</v>
      </c>
      <c r="B177" s="1" t="s">
        <v>246</v>
      </c>
      <c r="C177" s="250" t="s">
        <v>227</v>
      </c>
      <c r="D177" s="22" t="s">
        <v>27</v>
      </c>
      <c r="E177" s="22"/>
      <c r="F177" s="91"/>
      <c r="G177" s="181"/>
      <c r="H177" s="122"/>
      <c r="I177" s="239"/>
    </row>
    <row r="178" spans="1:9" x14ac:dyDescent="0.2">
      <c r="A178" s="1" t="s">
        <v>244</v>
      </c>
      <c r="B178" s="1" t="s">
        <v>246</v>
      </c>
      <c r="C178" s="249"/>
      <c r="D178" s="26" t="s">
        <v>269</v>
      </c>
      <c r="E178" s="27" t="s">
        <v>105</v>
      </c>
      <c r="F178" s="27">
        <v>152</v>
      </c>
      <c r="G178" s="181"/>
      <c r="H178" s="118">
        <f t="shared" ref="H178:H183" si="12">G178*$F178</f>
        <v>0</v>
      </c>
      <c r="I178" s="239"/>
    </row>
    <row r="179" spans="1:9" x14ac:dyDescent="0.2">
      <c r="A179" s="1" t="s">
        <v>244</v>
      </c>
      <c r="B179" s="1" t="s">
        <v>246</v>
      </c>
      <c r="C179" s="249"/>
      <c r="D179" s="26" t="s">
        <v>402</v>
      </c>
      <c r="E179" s="27" t="s">
        <v>105</v>
      </c>
      <c r="F179" s="27">
        <v>24</v>
      </c>
      <c r="G179" s="181"/>
      <c r="H179" s="118">
        <f t="shared" si="12"/>
        <v>0</v>
      </c>
      <c r="I179" s="239"/>
    </row>
    <row r="180" spans="1:9" x14ac:dyDescent="0.2">
      <c r="A180" s="1" t="s">
        <v>244</v>
      </c>
      <c r="B180" s="1" t="s">
        <v>246</v>
      </c>
      <c r="C180" s="249"/>
      <c r="D180" s="26" t="s">
        <v>403</v>
      </c>
      <c r="E180" s="27" t="s">
        <v>105</v>
      </c>
      <c r="F180" s="27">
        <v>516</v>
      </c>
      <c r="G180" s="181"/>
      <c r="H180" s="118">
        <f t="shared" si="12"/>
        <v>0</v>
      </c>
      <c r="I180" s="239"/>
    </row>
    <row r="181" spans="1:9" x14ac:dyDescent="0.2">
      <c r="A181" s="1" t="s">
        <v>244</v>
      </c>
      <c r="B181" s="1" t="s">
        <v>246</v>
      </c>
      <c r="C181" s="249"/>
      <c r="D181" s="26" t="s">
        <v>404</v>
      </c>
      <c r="E181" s="27" t="s">
        <v>105</v>
      </c>
      <c r="F181" s="27">
        <v>90</v>
      </c>
      <c r="G181" s="181"/>
      <c r="H181" s="118">
        <f t="shared" si="12"/>
        <v>0</v>
      </c>
      <c r="I181" s="239"/>
    </row>
    <row r="182" spans="1:9" x14ac:dyDescent="0.2">
      <c r="A182" s="1" t="s">
        <v>244</v>
      </c>
      <c r="B182" s="1" t="s">
        <v>246</v>
      </c>
      <c r="C182" s="249"/>
      <c r="D182" s="26" t="s">
        <v>405</v>
      </c>
      <c r="E182" s="27" t="s">
        <v>105</v>
      </c>
      <c r="F182" s="27">
        <v>196</v>
      </c>
      <c r="G182" s="181"/>
      <c r="H182" s="118">
        <f t="shared" si="12"/>
        <v>0</v>
      </c>
      <c r="I182" s="239"/>
    </row>
    <row r="183" spans="1:9" x14ac:dyDescent="0.2">
      <c r="A183" s="1" t="s">
        <v>244</v>
      </c>
      <c r="B183" s="1" t="s">
        <v>246</v>
      </c>
      <c r="C183" s="249"/>
      <c r="D183" s="26" t="s">
        <v>406</v>
      </c>
      <c r="E183" s="27" t="s">
        <v>105</v>
      </c>
      <c r="F183" s="27">
        <v>1278</v>
      </c>
      <c r="G183" s="181"/>
      <c r="H183" s="118">
        <f t="shared" si="12"/>
        <v>0</v>
      </c>
      <c r="I183" s="239"/>
    </row>
    <row r="184" spans="1:9" x14ac:dyDescent="0.2">
      <c r="A184" s="1" t="s">
        <v>244</v>
      </c>
      <c r="B184" s="1" t="s">
        <v>246</v>
      </c>
      <c r="C184" s="249"/>
      <c r="D184" s="24"/>
      <c r="E184" s="25"/>
      <c r="F184" s="25"/>
      <c r="G184" s="181"/>
      <c r="H184" s="118"/>
      <c r="I184" s="239"/>
    </row>
    <row r="185" spans="1:9" x14ac:dyDescent="0.2">
      <c r="A185" s="1" t="s">
        <v>244</v>
      </c>
      <c r="B185" s="1" t="s">
        <v>246</v>
      </c>
      <c r="C185" s="250" t="s">
        <v>228</v>
      </c>
      <c r="D185" s="28" t="s">
        <v>81</v>
      </c>
      <c r="E185" s="22"/>
      <c r="F185" s="91"/>
      <c r="G185" s="181"/>
      <c r="H185" s="122"/>
      <c r="I185" s="239"/>
    </row>
    <row r="186" spans="1:9" x14ac:dyDescent="0.2">
      <c r="A186" s="1" t="s">
        <v>244</v>
      </c>
      <c r="B186" s="1" t="s">
        <v>246</v>
      </c>
      <c r="C186" s="249"/>
      <c r="D186" s="24" t="s">
        <v>179</v>
      </c>
      <c r="E186" s="25" t="s">
        <v>6</v>
      </c>
      <c r="F186" s="25">
        <v>1</v>
      </c>
      <c r="G186" s="181"/>
      <c r="H186" s="118">
        <f t="shared" ref="H186:H189" si="13">G186*$F186</f>
        <v>0</v>
      </c>
      <c r="I186" s="239"/>
    </row>
    <row r="187" spans="1:9" x14ac:dyDescent="0.2">
      <c r="A187" s="1" t="s">
        <v>244</v>
      </c>
      <c r="B187" s="1" t="s">
        <v>246</v>
      </c>
      <c r="C187" s="249"/>
      <c r="D187" s="24" t="s">
        <v>180</v>
      </c>
      <c r="E187" s="25" t="s">
        <v>6</v>
      </c>
      <c r="F187" s="25">
        <v>1</v>
      </c>
      <c r="G187" s="181"/>
      <c r="H187" s="118">
        <f t="shared" si="13"/>
        <v>0</v>
      </c>
      <c r="I187" s="239"/>
    </row>
    <row r="188" spans="1:9" x14ac:dyDescent="0.2">
      <c r="A188" s="1" t="s">
        <v>244</v>
      </c>
      <c r="B188" s="1" t="s">
        <v>246</v>
      </c>
      <c r="C188" s="249"/>
      <c r="D188" s="24" t="s">
        <v>181</v>
      </c>
      <c r="E188" s="25" t="s">
        <v>6</v>
      </c>
      <c r="F188" s="25">
        <v>1</v>
      </c>
      <c r="G188" s="181"/>
      <c r="H188" s="118">
        <f t="shared" si="13"/>
        <v>0</v>
      </c>
      <c r="I188" s="239"/>
    </row>
    <row r="189" spans="1:9" x14ac:dyDescent="0.2">
      <c r="A189" s="1" t="s">
        <v>244</v>
      </c>
      <c r="B189" s="1" t="s">
        <v>246</v>
      </c>
      <c r="C189" s="249"/>
      <c r="D189" s="24" t="s">
        <v>182</v>
      </c>
      <c r="E189" s="25" t="s">
        <v>6</v>
      </c>
      <c r="F189" s="25">
        <v>1</v>
      </c>
      <c r="G189" s="181"/>
      <c r="H189" s="118">
        <f t="shared" si="13"/>
        <v>0</v>
      </c>
      <c r="I189" s="239"/>
    </row>
    <row r="190" spans="1:9" x14ac:dyDescent="0.2">
      <c r="A190" s="1" t="s">
        <v>244</v>
      </c>
      <c r="B190" s="1" t="s">
        <v>246</v>
      </c>
      <c r="C190" s="249"/>
      <c r="D190" s="29"/>
      <c r="E190" s="20"/>
      <c r="F190" s="20"/>
      <c r="G190" s="181"/>
      <c r="H190" s="118"/>
      <c r="I190" s="239"/>
    </row>
    <row r="191" spans="1:9" x14ac:dyDescent="0.2">
      <c r="A191" s="1" t="s">
        <v>244</v>
      </c>
      <c r="B191" s="1" t="s">
        <v>246</v>
      </c>
      <c r="C191" s="250" t="s">
        <v>229</v>
      </c>
      <c r="D191" s="22" t="s">
        <v>98</v>
      </c>
      <c r="E191" s="22"/>
      <c r="F191" s="91"/>
      <c r="G191" s="181"/>
      <c r="H191" s="122"/>
      <c r="I191" s="239"/>
    </row>
    <row r="192" spans="1:9" x14ac:dyDescent="0.2">
      <c r="A192" s="1" t="s">
        <v>244</v>
      </c>
      <c r="B192" s="1" t="s">
        <v>246</v>
      </c>
      <c r="C192" s="249"/>
      <c r="D192" s="24" t="s">
        <v>183</v>
      </c>
      <c r="E192" s="25" t="s">
        <v>6</v>
      </c>
      <c r="F192" s="25">
        <v>2</v>
      </c>
      <c r="G192" s="181"/>
      <c r="H192" s="118">
        <f t="shared" ref="H192:H202" si="14">G192*$F192</f>
        <v>0</v>
      </c>
      <c r="I192" s="239"/>
    </row>
    <row r="193" spans="1:9" x14ac:dyDescent="0.2">
      <c r="A193" s="1" t="s">
        <v>244</v>
      </c>
      <c r="B193" s="1" t="s">
        <v>246</v>
      </c>
      <c r="C193" s="249"/>
      <c r="D193" s="24" t="s">
        <v>184</v>
      </c>
      <c r="E193" s="25" t="s">
        <v>6</v>
      </c>
      <c r="F193" s="25">
        <v>2</v>
      </c>
      <c r="G193" s="181"/>
      <c r="H193" s="118">
        <f t="shared" si="14"/>
        <v>0</v>
      </c>
      <c r="I193" s="239"/>
    </row>
    <row r="194" spans="1:9" x14ac:dyDescent="0.2">
      <c r="A194" s="1" t="s">
        <v>244</v>
      </c>
      <c r="B194" s="1" t="s">
        <v>246</v>
      </c>
      <c r="C194" s="249"/>
      <c r="D194" s="24" t="s">
        <v>185</v>
      </c>
      <c r="E194" s="25" t="s">
        <v>6</v>
      </c>
      <c r="F194" s="25">
        <v>14</v>
      </c>
      <c r="G194" s="181"/>
      <c r="H194" s="118">
        <f t="shared" si="14"/>
        <v>0</v>
      </c>
      <c r="I194" s="239"/>
    </row>
    <row r="195" spans="1:9" x14ac:dyDescent="0.2">
      <c r="A195" s="1" t="s">
        <v>244</v>
      </c>
      <c r="B195" s="1" t="s">
        <v>246</v>
      </c>
      <c r="C195" s="249"/>
      <c r="D195" s="24" t="s">
        <v>186</v>
      </c>
      <c r="E195" s="25" t="s">
        <v>6</v>
      </c>
      <c r="F195" s="25">
        <v>3</v>
      </c>
      <c r="G195" s="181"/>
      <c r="H195" s="118">
        <f t="shared" si="14"/>
        <v>0</v>
      </c>
      <c r="I195" s="239"/>
    </row>
    <row r="196" spans="1:9" x14ac:dyDescent="0.2">
      <c r="A196" s="1" t="s">
        <v>244</v>
      </c>
      <c r="B196" s="1" t="s">
        <v>246</v>
      </c>
      <c r="C196" s="249"/>
      <c r="D196" s="24" t="s">
        <v>187</v>
      </c>
      <c r="E196" s="25" t="s">
        <v>6</v>
      </c>
      <c r="F196" s="25">
        <v>1</v>
      </c>
      <c r="G196" s="181"/>
      <c r="H196" s="118">
        <f t="shared" si="14"/>
        <v>0</v>
      </c>
      <c r="I196" s="239"/>
    </row>
    <row r="197" spans="1:9" x14ac:dyDescent="0.2">
      <c r="A197" s="1" t="s">
        <v>244</v>
      </c>
      <c r="B197" s="1" t="s">
        <v>246</v>
      </c>
      <c r="C197" s="249"/>
      <c r="D197" s="24" t="s">
        <v>188</v>
      </c>
      <c r="E197" s="25" t="s">
        <v>6</v>
      </c>
      <c r="F197" s="25">
        <v>1</v>
      </c>
      <c r="G197" s="181"/>
      <c r="H197" s="118">
        <f t="shared" si="14"/>
        <v>0</v>
      </c>
      <c r="I197" s="239"/>
    </row>
    <row r="198" spans="1:9" x14ac:dyDescent="0.2">
      <c r="A198" s="1" t="s">
        <v>244</v>
      </c>
      <c r="B198" s="1" t="s">
        <v>246</v>
      </c>
      <c r="C198" s="249"/>
      <c r="D198" s="24" t="s">
        <v>189</v>
      </c>
      <c r="E198" s="25" t="s">
        <v>6</v>
      </c>
      <c r="F198" s="25">
        <v>1</v>
      </c>
      <c r="G198" s="181"/>
      <c r="H198" s="118">
        <f t="shared" si="14"/>
        <v>0</v>
      </c>
      <c r="I198" s="239"/>
    </row>
    <row r="199" spans="1:9" x14ac:dyDescent="0.2">
      <c r="A199" s="1" t="s">
        <v>244</v>
      </c>
      <c r="B199" s="1" t="s">
        <v>246</v>
      </c>
      <c r="C199" s="249"/>
      <c r="D199" s="24" t="s">
        <v>190</v>
      </c>
      <c r="E199" s="25" t="s">
        <v>6</v>
      </c>
      <c r="F199" s="25">
        <v>1</v>
      </c>
      <c r="G199" s="181"/>
      <c r="H199" s="118">
        <f t="shared" si="14"/>
        <v>0</v>
      </c>
      <c r="I199" s="239"/>
    </row>
    <row r="200" spans="1:9" x14ac:dyDescent="0.2">
      <c r="A200" s="1" t="s">
        <v>244</v>
      </c>
      <c r="B200" s="1" t="s">
        <v>246</v>
      </c>
      <c r="C200" s="249"/>
      <c r="D200" s="24" t="s">
        <v>191</v>
      </c>
      <c r="E200" s="25" t="s">
        <v>6</v>
      </c>
      <c r="F200" s="25">
        <v>1</v>
      </c>
      <c r="G200" s="181"/>
      <c r="H200" s="118">
        <f t="shared" si="14"/>
        <v>0</v>
      </c>
      <c r="I200" s="239"/>
    </row>
    <row r="201" spans="1:9" x14ac:dyDescent="0.2">
      <c r="A201" s="1" t="s">
        <v>244</v>
      </c>
      <c r="B201" s="1" t="s">
        <v>246</v>
      </c>
      <c r="C201" s="249"/>
      <c r="D201" s="30" t="s">
        <v>192</v>
      </c>
      <c r="E201" s="25" t="s">
        <v>6</v>
      </c>
      <c r="F201" s="25">
        <v>4</v>
      </c>
      <c r="G201" s="181"/>
      <c r="H201" s="118">
        <f t="shared" si="14"/>
        <v>0</v>
      </c>
      <c r="I201" s="239"/>
    </row>
    <row r="202" spans="1:9" x14ac:dyDescent="0.2">
      <c r="A202" s="1" t="s">
        <v>244</v>
      </c>
      <c r="B202" s="1" t="s">
        <v>246</v>
      </c>
      <c r="C202" s="249"/>
      <c r="D202" s="30" t="s">
        <v>193</v>
      </c>
      <c r="E202" s="25" t="s">
        <v>6</v>
      </c>
      <c r="F202" s="25">
        <v>1</v>
      </c>
      <c r="G202" s="181"/>
      <c r="H202" s="118">
        <f t="shared" si="14"/>
        <v>0</v>
      </c>
      <c r="I202" s="239"/>
    </row>
    <row r="203" spans="1:9" x14ac:dyDescent="0.2">
      <c r="A203" s="1" t="s">
        <v>244</v>
      </c>
      <c r="B203" s="1" t="s">
        <v>246</v>
      </c>
      <c r="C203" s="249"/>
      <c r="D203" s="24"/>
      <c r="E203" s="25"/>
      <c r="F203" s="25"/>
      <c r="G203" s="181"/>
      <c r="H203" s="118"/>
      <c r="I203" s="239"/>
    </row>
    <row r="204" spans="1:9" x14ac:dyDescent="0.2">
      <c r="A204" s="1" t="s">
        <v>244</v>
      </c>
      <c r="B204" s="1" t="s">
        <v>246</v>
      </c>
      <c r="C204" s="250" t="s">
        <v>229</v>
      </c>
      <c r="D204" s="22" t="s">
        <v>194</v>
      </c>
      <c r="E204" s="22"/>
      <c r="F204" s="91"/>
      <c r="G204" s="181"/>
      <c r="H204" s="122"/>
      <c r="I204" s="239"/>
    </row>
    <row r="205" spans="1:9" x14ac:dyDescent="0.2">
      <c r="A205" s="1" t="s">
        <v>244</v>
      </c>
      <c r="B205" s="1" t="s">
        <v>246</v>
      </c>
      <c r="C205" s="249"/>
      <c r="D205" s="24" t="s">
        <v>195</v>
      </c>
      <c r="E205" s="25" t="s">
        <v>6</v>
      </c>
      <c r="F205" s="25">
        <v>21</v>
      </c>
      <c r="G205" s="181"/>
      <c r="H205" s="118">
        <f t="shared" ref="H205:H207" si="15">G205*$F205</f>
        <v>0</v>
      </c>
      <c r="I205" s="239"/>
    </row>
    <row r="206" spans="1:9" x14ac:dyDescent="0.2">
      <c r="A206" s="1" t="s">
        <v>244</v>
      </c>
      <c r="B206" s="1" t="s">
        <v>246</v>
      </c>
      <c r="C206" s="249"/>
      <c r="D206" s="24" t="s">
        <v>196</v>
      </c>
      <c r="E206" s="25" t="s">
        <v>6</v>
      </c>
      <c r="F206" s="25">
        <v>3</v>
      </c>
      <c r="G206" s="181"/>
      <c r="H206" s="118">
        <f t="shared" si="15"/>
        <v>0</v>
      </c>
      <c r="I206" s="239"/>
    </row>
    <row r="207" spans="1:9" x14ac:dyDescent="0.2">
      <c r="A207" s="1" t="s">
        <v>244</v>
      </c>
      <c r="B207" s="1" t="s">
        <v>246</v>
      </c>
      <c r="C207" s="249"/>
      <c r="D207" s="24" t="s">
        <v>197</v>
      </c>
      <c r="E207" s="25" t="s">
        <v>6</v>
      </c>
      <c r="F207" s="25">
        <v>6</v>
      </c>
      <c r="G207" s="181"/>
      <c r="H207" s="118">
        <f t="shared" si="15"/>
        <v>0</v>
      </c>
      <c r="I207" s="239"/>
    </row>
    <row r="208" spans="1:9" x14ac:dyDescent="0.2">
      <c r="A208" s="1" t="s">
        <v>244</v>
      </c>
      <c r="B208" s="1" t="s">
        <v>246</v>
      </c>
      <c r="C208" s="249"/>
      <c r="D208" s="24"/>
      <c r="E208" s="25"/>
      <c r="F208" s="25"/>
      <c r="G208" s="181"/>
      <c r="H208" s="118"/>
      <c r="I208" s="239"/>
    </row>
    <row r="209" spans="1:9" x14ac:dyDescent="0.2">
      <c r="A209" s="1" t="s">
        <v>244</v>
      </c>
      <c r="B209" s="1" t="s">
        <v>246</v>
      </c>
      <c r="C209" s="250" t="s">
        <v>230</v>
      </c>
      <c r="D209" s="22" t="s">
        <v>22</v>
      </c>
      <c r="E209" s="25" t="s">
        <v>6</v>
      </c>
      <c r="F209" s="25">
        <v>264</v>
      </c>
      <c r="G209" s="181"/>
      <c r="H209" s="118">
        <f>G209*$F209</f>
        <v>0</v>
      </c>
      <c r="I209" s="239"/>
    </row>
    <row r="210" spans="1:9" x14ac:dyDescent="0.2">
      <c r="A210" s="1" t="s">
        <v>244</v>
      </c>
      <c r="B210" s="1" t="s">
        <v>246</v>
      </c>
      <c r="C210" s="249"/>
      <c r="D210" s="24"/>
      <c r="E210" s="25"/>
      <c r="F210" s="25"/>
      <c r="G210" s="23"/>
      <c r="H210" s="118"/>
      <c r="I210" s="239"/>
    </row>
    <row r="211" spans="1:9" x14ac:dyDescent="0.2">
      <c r="A211" s="1" t="s">
        <v>255</v>
      </c>
      <c r="B211" s="1" t="s">
        <v>255</v>
      </c>
      <c r="C211" s="268"/>
      <c r="D211" s="269"/>
      <c r="E211" s="270"/>
      <c r="F211" s="270"/>
      <c r="G211" s="271"/>
      <c r="H211" s="272">
        <f>SUM(H154:H209)</f>
        <v>0</v>
      </c>
      <c r="I211" s="229"/>
    </row>
    <row r="212" spans="1:9" x14ac:dyDescent="0.2">
      <c r="A212" s="1" t="s">
        <v>244</v>
      </c>
      <c r="B212" s="1" t="s">
        <v>247</v>
      </c>
      <c r="C212" s="255"/>
      <c r="D212" s="5"/>
      <c r="E212" s="191"/>
      <c r="G212" s="43"/>
      <c r="H212" s="66"/>
      <c r="I212" s="239"/>
    </row>
    <row r="213" spans="1:9" x14ac:dyDescent="0.2">
      <c r="A213" s="1" t="s">
        <v>244</v>
      </c>
      <c r="B213" s="1" t="s">
        <v>247</v>
      </c>
      <c r="C213" s="256"/>
      <c r="D213" s="158" t="s">
        <v>138</v>
      </c>
      <c r="E213" s="159"/>
      <c r="F213" s="159"/>
      <c r="G213" s="14"/>
      <c r="H213" s="118"/>
      <c r="I213" s="239"/>
    </row>
    <row r="214" spans="1:9" x14ac:dyDescent="0.2">
      <c r="A214" s="1" t="s">
        <v>244</v>
      </c>
      <c r="B214" s="1" t="s">
        <v>247</v>
      </c>
      <c r="C214" s="257"/>
      <c r="D214" s="9"/>
      <c r="E214" s="10"/>
      <c r="F214" s="10"/>
      <c r="G214" s="19"/>
      <c r="H214" s="120"/>
      <c r="I214" s="239"/>
    </row>
    <row r="215" spans="1:9" x14ac:dyDescent="0.2">
      <c r="A215" s="1" t="s">
        <v>244</v>
      </c>
      <c r="B215" s="1" t="s">
        <v>247</v>
      </c>
      <c r="C215" s="258" t="s">
        <v>221</v>
      </c>
      <c r="D215" s="161" t="s">
        <v>1</v>
      </c>
      <c r="E215" s="161" t="s">
        <v>272</v>
      </c>
      <c r="F215" s="161" t="s">
        <v>274</v>
      </c>
      <c r="G215" s="112" t="s">
        <v>273</v>
      </c>
      <c r="H215" s="119" t="s">
        <v>353</v>
      </c>
      <c r="I215" s="134" t="s">
        <v>354</v>
      </c>
    </row>
    <row r="216" spans="1:9" x14ac:dyDescent="0.2">
      <c r="A216" s="1" t="s">
        <v>244</v>
      </c>
      <c r="B216" s="1" t="s">
        <v>247</v>
      </c>
      <c r="C216" s="259" t="s">
        <v>222</v>
      </c>
      <c r="D216" s="32" t="s">
        <v>31</v>
      </c>
      <c r="E216" s="32"/>
      <c r="F216" s="92"/>
      <c r="G216" s="33"/>
      <c r="H216" s="123"/>
      <c r="I216" s="239"/>
    </row>
    <row r="217" spans="1:9" x14ac:dyDescent="0.2">
      <c r="A217" s="1" t="s">
        <v>244</v>
      </c>
      <c r="B217" s="1" t="s">
        <v>247</v>
      </c>
      <c r="C217" s="255"/>
      <c r="D217" s="192" t="s">
        <v>32</v>
      </c>
      <c r="E217" s="193" t="s">
        <v>6</v>
      </c>
      <c r="F217" s="193">
        <v>1</v>
      </c>
      <c r="G217" s="181"/>
      <c r="H217" s="118">
        <f t="shared" ref="H217:H228" si="16">G217*$F217</f>
        <v>0</v>
      </c>
      <c r="I217" s="239"/>
    </row>
    <row r="218" spans="1:9" x14ac:dyDescent="0.2">
      <c r="A218" s="1" t="s">
        <v>244</v>
      </c>
      <c r="B218" s="1" t="s">
        <v>247</v>
      </c>
      <c r="C218" s="255"/>
      <c r="D218" s="192" t="s">
        <v>33</v>
      </c>
      <c r="E218" s="193" t="s">
        <v>6</v>
      </c>
      <c r="F218" s="193">
        <v>1</v>
      </c>
      <c r="G218" s="181"/>
      <c r="H218" s="118">
        <f t="shared" si="16"/>
        <v>0</v>
      </c>
      <c r="I218" s="239"/>
    </row>
    <row r="219" spans="1:9" x14ac:dyDescent="0.2">
      <c r="A219" s="1" t="s">
        <v>244</v>
      </c>
      <c r="B219" s="1" t="s">
        <v>247</v>
      </c>
      <c r="C219" s="255"/>
      <c r="D219" s="192" t="s">
        <v>34</v>
      </c>
      <c r="E219" s="193" t="s">
        <v>6</v>
      </c>
      <c r="F219" s="193">
        <v>11</v>
      </c>
      <c r="G219" s="181"/>
      <c r="H219" s="118">
        <f t="shared" si="16"/>
        <v>0</v>
      </c>
      <c r="I219" s="239"/>
    </row>
    <row r="220" spans="1:9" x14ac:dyDescent="0.2">
      <c r="A220" s="1" t="s">
        <v>244</v>
      </c>
      <c r="B220" s="1" t="s">
        <v>247</v>
      </c>
      <c r="C220" s="255"/>
      <c r="D220" s="192" t="s">
        <v>35</v>
      </c>
      <c r="E220" s="193" t="s">
        <v>6</v>
      </c>
      <c r="F220" s="193">
        <v>2</v>
      </c>
      <c r="G220" s="181"/>
      <c r="H220" s="118">
        <f t="shared" si="16"/>
        <v>0</v>
      </c>
      <c r="I220" s="239"/>
    </row>
    <row r="221" spans="1:9" x14ac:dyDescent="0.2">
      <c r="A221" s="1" t="s">
        <v>244</v>
      </c>
      <c r="B221" s="1" t="s">
        <v>247</v>
      </c>
      <c r="C221" s="255"/>
      <c r="D221" s="192" t="s">
        <v>36</v>
      </c>
      <c r="E221" s="193" t="s">
        <v>6</v>
      </c>
      <c r="F221" s="193">
        <v>1</v>
      </c>
      <c r="G221" s="181"/>
      <c r="H221" s="118">
        <f t="shared" si="16"/>
        <v>0</v>
      </c>
      <c r="I221" s="239"/>
    </row>
    <row r="222" spans="1:9" x14ac:dyDescent="0.2">
      <c r="A222" s="1" t="s">
        <v>244</v>
      </c>
      <c r="B222" s="1" t="s">
        <v>247</v>
      </c>
      <c r="C222" s="255"/>
      <c r="D222" s="192" t="s">
        <v>37</v>
      </c>
      <c r="E222" s="193" t="s">
        <v>6</v>
      </c>
      <c r="F222" s="193">
        <v>5</v>
      </c>
      <c r="G222" s="181"/>
      <c r="H222" s="118">
        <f t="shared" si="16"/>
        <v>0</v>
      </c>
      <c r="I222" s="239"/>
    </row>
    <row r="223" spans="1:9" x14ac:dyDescent="0.2">
      <c r="A223" s="1" t="s">
        <v>244</v>
      </c>
      <c r="B223" s="1" t="s">
        <v>247</v>
      </c>
      <c r="C223" s="255"/>
      <c r="D223" s="192" t="s">
        <v>38</v>
      </c>
      <c r="E223" s="193" t="s">
        <v>6</v>
      </c>
      <c r="F223" s="193">
        <v>2</v>
      </c>
      <c r="G223" s="181"/>
      <c r="H223" s="118">
        <f t="shared" si="16"/>
        <v>0</v>
      </c>
      <c r="I223" s="239"/>
    </row>
    <row r="224" spans="1:9" x14ac:dyDescent="0.2">
      <c r="A224" s="1" t="s">
        <v>244</v>
      </c>
      <c r="B224" s="1" t="s">
        <v>247</v>
      </c>
      <c r="C224" s="255"/>
      <c r="D224" s="192" t="s">
        <v>39</v>
      </c>
      <c r="E224" s="193" t="s">
        <v>6</v>
      </c>
      <c r="F224" s="193">
        <v>1</v>
      </c>
      <c r="G224" s="181"/>
      <c r="H224" s="118">
        <f t="shared" si="16"/>
        <v>0</v>
      </c>
      <c r="I224" s="239"/>
    </row>
    <row r="225" spans="1:9" x14ac:dyDescent="0.2">
      <c r="A225" s="1" t="s">
        <v>244</v>
      </c>
      <c r="B225" s="1" t="s">
        <v>247</v>
      </c>
      <c r="C225" s="255"/>
      <c r="D225" s="192" t="s">
        <v>40</v>
      </c>
      <c r="E225" s="193" t="s">
        <v>6</v>
      </c>
      <c r="F225" s="193">
        <v>1</v>
      </c>
      <c r="G225" s="181"/>
      <c r="H225" s="118">
        <f t="shared" si="16"/>
        <v>0</v>
      </c>
      <c r="I225" s="239"/>
    </row>
    <row r="226" spans="1:9" x14ac:dyDescent="0.2">
      <c r="A226" s="1" t="s">
        <v>244</v>
      </c>
      <c r="B226" s="1" t="s">
        <v>247</v>
      </c>
      <c r="C226" s="255"/>
      <c r="D226" s="192" t="s">
        <v>41</v>
      </c>
      <c r="E226" s="193" t="s">
        <v>6</v>
      </c>
      <c r="F226" s="193">
        <v>1</v>
      </c>
      <c r="G226" s="181"/>
      <c r="H226" s="118">
        <f t="shared" si="16"/>
        <v>0</v>
      </c>
      <c r="I226" s="239"/>
    </row>
    <row r="227" spans="1:9" x14ac:dyDescent="0.2">
      <c r="A227" s="1" t="s">
        <v>244</v>
      </c>
      <c r="B227" s="1" t="s">
        <v>247</v>
      </c>
      <c r="C227" s="255"/>
      <c r="D227" s="192" t="s">
        <v>42</v>
      </c>
      <c r="E227" s="193" t="s">
        <v>6</v>
      </c>
      <c r="F227" s="193">
        <v>1</v>
      </c>
      <c r="G227" s="181"/>
      <c r="H227" s="118">
        <f t="shared" si="16"/>
        <v>0</v>
      </c>
      <c r="I227" s="239"/>
    </row>
    <row r="228" spans="1:9" x14ac:dyDescent="0.2">
      <c r="A228" s="1" t="s">
        <v>244</v>
      </c>
      <c r="B228" s="1" t="s">
        <v>247</v>
      </c>
      <c r="C228" s="255"/>
      <c r="D228" s="192" t="s">
        <v>43</v>
      </c>
      <c r="E228" s="193" t="s">
        <v>6</v>
      </c>
      <c r="F228" s="193">
        <v>1</v>
      </c>
      <c r="G228" s="181"/>
      <c r="H228" s="118">
        <f t="shared" si="16"/>
        <v>0</v>
      </c>
      <c r="I228" s="239"/>
    </row>
    <row r="229" spans="1:9" x14ac:dyDescent="0.2">
      <c r="A229" s="1" t="s">
        <v>244</v>
      </c>
      <c r="B229" s="1" t="s">
        <v>247</v>
      </c>
      <c r="C229" s="255"/>
      <c r="D229" s="192"/>
      <c r="E229" s="193"/>
      <c r="F229" s="193"/>
      <c r="G229" s="181"/>
      <c r="H229" s="118"/>
      <c r="I229" s="239"/>
    </row>
    <row r="230" spans="1:9" x14ac:dyDescent="0.2">
      <c r="A230" s="1" t="s">
        <v>244</v>
      </c>
      <c r="B230" s="1" t="s">
        <v>247</v>
      </c>
      <c r="C230" s="259" t="s">
        <v>223</v>
      </c>
      <c r="D230" s="32" t="s">
        <v>44</v>
      </c>
      <c r="E230" s="32"/>
      <c r="F230" s="92"/>
      <c r="G230" s="181"/>
      <c r="H230" s="123"/>
      <c r="I230" s="239"/>
    </row>
    <row r="231" spans="1:9" x14ac:dyDescent="0.2">
      <c r="A231" s="1" t="s">
        <v>244</v>
      </c>
      <c r="B231" s="1" t="s">
        <v>247</v>
      </c>
      <c r="C231" s="255"/>
      <c r="D231" s="192" t="s">
        <v>45</v>
      </c>
      <c r="E231" s="193" t="s">
        <v>6</v>
      </c>
      <c r="F231" s="193">
        <v>10</v>
      </c>
      <c r="G231" s="181"/>
      <c r="H231" s="118">
        <f t="shared" ref="H231:H253" si="17">G231*$F231</f>
        <v>0</v>
      </c>
      <c r="I231" s="239"/>
    </row>
    <row r="232" spans="1:9" x14ac:dyDescent="0.2">
      <c r="A232" s="1" t="s">
        <v>244</v>
      </c>
      <c r="B232" s="1" t="s">
        <v>247</v>
      </c>
      <c r="C232" s="255"/>
      <c r="D232" s="192" t="s">
        <v>46</v>
      </c>
      <c r="E232" s="193" t="s">
        <v>6</v>
      </c>
      <c r="F232" s="193">
        <v>5</v>
      </c>
      <c r="G232" s="181"/>
      <c r="H232" s="118">
        <f t="shared" si="17"/>
        <v>0</v>
      </c>
      <c r="I232" s="239"/>
    </row>
    <row r="233" spans="1:9" x14ac:dyDescent="0.2">
      <c r="A233" s="1" t="s">
        <v>244</v>
      </c>
      <c r="B233" s="1" t="s">
        <v>247</v>
      </c>
      <c r="C233" s="255"/>
      <c r="D233" s="192" t="s">
        <v>47</v>
      </c>
      <c r="E233" s="193" t="s">
        <v>6</v>
      </c>
      <c r="F233" s="193">
        <v>2</v>
      </c>
      <c r="G233" s="181"/>
      <c r="H233" s="118">
        <f t="shared" si="17"/>
        <v>0</v>
      </c>
      <c r="I233" s="239"/>
    </row>
    <row r="234" spans="1:9" x14ac:dyDescent="0.2">
      <c r="A234" s="1" t="s">
        <v>244</v>
      </c>
      <c r="B234" s="1" t="s">
        <v>247</v>
      </c>
      <c r="C234" s="255"/>
      <c r="D234" s="192" t="s">
        <v>48</v>
      </c>
      <c r="E234" s="193" t="s">
        <v>6</v>
      </c>
      <c r="F234" s="193">
        <v>5</v>
      </c>
      <c r="G234" s="181"/>
      <c r="H234" s="118">
        <f t="shared" si="17"/>
        <v>0</v>
      </c>
      <c r="I234" s="239"/>
    </row>
    <row r="235" spans="1:9" x14ac:dyDescent="0.2">
      <c r="A235" s="1" t="s">
        <v>244</v>
      </c>
      <c r="B235" s="1" t="s">
        <v>247</v>
      </c>
      <c r="C235" s="255"/>
      <c r="D235" s="192" t="s">
        <v>45</v>
      </c>
      <c r="E235" s="193" t="s">
        <v>6</v>
      </c>
      <c r="F235" s="193">
        <v>1</v>
      </c>
      <c r="G235" s="181"/>
      <c r="H235" s="118">
        <f t="shared" si="17"/>
        <v>0</v>
      </c>
      <c r="I235" s="239"/>
    </row>
    <row r="236" spans="1:9" x14ac:dyDescent="0.2">
      <c r="A236" s="1" t="s">
        <v>244</v>
      </c>
      <c r="B236" s="1" t="s">
        <v>247</v>
      </c>
      <c r="C236" s="255"/>
      <c r="D236" s="192" t="s">
        <v>49</v>
      </c>
      <c r="E236" s="193" t="s">
        <v>6</v>
      </c>
      <c r="F236" s="193">
        <v>2</v>
      </c>
      <c r="G236" s="181"/>
      <c r="H236" s="118">
        <f t="shared" si="17"/>
        <v>0</v>
      </c>
      <c r="I236" s="239"/>
    </row>
    <row r="237" spans="1:9" x14ac:dyDescent="0.2">
      <c r="A237" s="1" t="s">
        <v>244</v>
      </c>
      <c r="B237" s="1" t="s">
        <v>247</v>
      </c>
      <c r="C237" s="255"/>
      <c r="D237" s="192" t="s">
        <v>50</v>
      </c>
      <c r="E237" s="193" t="s">
        <v>6</v>
      </c>
      <c r="F237" s="193">
        <v>2</v>
      </c>
      <c r="G237" s="181"/>
      <c r="H237" s="118">
        <f t="shared" si="17"/>
        <v>0</v>
      </c>
      <c r="I237" s="239"/>
    </row>
    <row r="238" spans="1:9" x14ac:dyDescent="0.2">
      <c r="A238" s="1" t="s">
        <v>244</v>
      </c>
      <c r="B238" s="1" t="s">
        <v>247</v>
      </c>
      <c r="C238" s="255"/>
      <c r="D238" s="192" t="s">
        <v>51</v>
      </c>
      <c r="E238" s="193" t="s">
        <v>6</v>
      </c>
      <c r="F238" s="193">
        <v>2</v>
      </c>
      <c r="G238" s="181"/>
      <c r="H238" s="118">
        <f t="shared" si="17"/>
        <v>0</v>
      </c>
      <c r="I238" s="239"/>
    </row>
    <row r="239" spans="1:9" x14ac:dyDescent="0.2">
      <c r="A239" s="1" t="s">
        <v>244</v>
      </c>
      <c r="B239" s="1" t="s">
        <v>247</v>
      </c>
      <c r="C239" s="255"/>
      <c r="D239" s="192" t="s">
        <v>52</v>
      </c>
      <c r="E239" s="193" t="s">
        <v>6</v>
      </c>
      <c r="F239" s="193">
        <v>2</v>
      </c>
      <c r="G239" s="181"/>
      <c r="H239" s="118">
        <f t="shared" si="17"/>
        <v>0</v>
      </c>
      <c r="I239" s="239"/>
    </row>
    <row r="240" spans="1:9" x14ac:dyDescent="0.2">
      <c r="A240" s="1" t="s">
        <v>244</v>
      </c>
      <c r="B240" s="1" t="s">
        <v>247</v>
      </c>
      <c r="C240" s="255"/>
      <c r="D240" s="192" t="s">
        <v>53</v>
      </c>
      <c r="E240" s="193" t="s">
        <v>6</v>
      </c>
      <c r="F240" s="193">
        <v>3</v>
      </c>
      <c r="G240" s="181"/>
      <c r="H240" s="118">
        <f t="shared" si="17"/>
        <v>0</v>
      </c>
      <c r="I240" s="239"/>
    </row>
    <row r="241" spans="1:9" x14ac:dyDescent="0.2">
      <c r="A241" s="1" t="s">
        <v>244</v>
      </c>
      <c r="B241" s="1" t="s">
        <v>247</v>
      </c>
      <c r="C241" s="255"/>
      <c r="D241" s="192" t="s">
        <v>54</v>
      </c>
      <c r="E241" s="193" t="s">
        <v>6</v>
      </c>
      <c r="F241" s="193">
        <v>6</v>
      </c>
      <c r="G241" s="181"/>
      <c r="H241" s="118">
        <f t="shared" si="17"/>
        <v>0</v>
      </c>
      <c r="I241" s="239"/>
    </row>
    <row r="242" spans="1:9" x14ac:dyDescent="0.2">
      <c r="A242" s="1" t="s">
        <v>244</v>
      </c>
      <c r="B242" s="1" t="s">
        <v>247</v>
      </c>
      <c r="C242" s="255"/>
      <c r="D242" s="192" t="s">
        <v>35</v>
      </c>
      <c r="E242" s="193" t="s">
        <v>6</v>
      </c>
      <c r="F242" s="193">
        <v>3</v>
      </c>
      <c r="G242" s="181"/>
      <c r="H242" s="118">
        <f t="shared" si="17"/>
        <v>0</v>
      </c>
      <c r="I242" s="239"/>
    </row>
    <row r="243" spans="1:9" x14ac:dyDescent="0.2">
      <c r="A243" s="1" t="s">
        <v>244</v>
      </c>
      <c r="B243" s="1" t="s">
        <v>247</v>
      </c>
      <c r="C243" s="255"/>
      <c r="D243" s="192" t="s">
        <v>55</v>
      </c>
      <c r="E243" s="193" t="s">
        <v>6</v>
      </c>
      <c r="F243" s="193">
        <v>1</v>
      </c>
      <c r="G243" s="181"/>
      <c r="H243" s="118">
        <f t="shared" si="17"/>
        <v>0</v>
      </c>
      <c r="I243" s="239"/>
    </row>
    <row r="244" spans="1:9" x14ac:dyDescent="0.2">
      <c r="A244" s="1" t="s">
        <v>244</v>
      </c>
      <c r="B244" s="1" t="s">
        <v>247</v>
      </c>
      <c r="C244" s="255"/>
      <c r="D244" s="192" t="s">
        <v>56</v>
      </c>
      <c r="E244" s="193" t="s">
        <v>6</v>
      </c>
      <c r="F244" s="193">
        <v>3</v>
      </c>
      <c r="G244" s="181"/>
      <c r="H244" s="118">
        <f t="shared" si="17"/>
        <v>0</v>
      </c>
      <c r="I244" s="239"/>
    </row>
    <row r="245" spans="1:9" x14ac:dyDescent="0.2">
      <c r="A245" s="1" t="s">
        <v>244</v>
      </c>
      <c r="B245" s="1" t="s">
        <v>247</v>
      </c>
      <c r="C245" s="255"/>
      <c r="D245" s="192" t="s">
        <v>57</v>
      </c>
      <c r="E245" s="193" t="s">
        <v>6</v>
      </c>
      <c r="F245" s="193">
        <v>3</v>
      </c>
      <c r="G245" s="181"/>
      <c r="H245" s="118">
        <f t="shared" si="17"/>
        <v>0</v>
      </c>
      <c r="I245" s="239"/>
    </row>
    <row r="246" spans="1:9" x14ac:dyDescent="0.2">
      <c r="A246" s="1" t="s">
        <v>244</v>
      </c>
      <c r="B246" s="1" t="s">
        <v>247</v>
      </c>
      <c r="C246" s="255"/>
      <c r="D246" s="192" t="s">
        <v>58</v>
      </c>
      <c r="E246" s="193" t="s">
        <v>6</v>
      </c>
      <c r="F246" s="193">
        <v>2</v>
      </c>
      <c r="G246" s="181"/>
      <c r="H246" s="118">
        <f t="shared" si="17"/>
        <v>0</v>
      </c>
      <c r="I246" s="239"/>
    </row>
    <row r="247" spans="1:9" x14ac:dyDescent="0.2">
      <c r="A247" s="1" t="s">
        <v>244</v>
      </c>
      <c r="B247" s="1" t="s">
        <v>247</v>
      </c>
      <c r="C247" s="255"/>
      <c r="D247" s="192" t="s">
        <v>59</v>
      </c>
      <c r="E247" s="193" t="s">
        <v>6</v>
      </c>
      <c r="F247" s="193">
        <v>1</v>
      </c>
      <c r="G247" s="181"/>
      <c r="H247" s="118">
        <f t="shared" si="17"/>
        <v>0</v>
      </c>
      <c r="I247" s="239"/>
    </row>
    <row r="248" spans="1:9" x14ac:dyDescent="0.2">
      <c r="A248" s="1" t="s">
        <v>244</v>
      </c>
      <c r="B248" s="1" t="s">
        <v>247</v>
      </c>
      <c r="C248" s="255"/>
      <c r="D248" s="192" t="s">
        <v>60</v>
      </c>
      <c r="E248" s="193" t="s">
        <v>6</v>
      </c>
      <c r="F248" s="193">
        <v>1</v>
      </c>
      <c r="G248" s="181"/>
      <c r="H248" s="118">
        <f t="shared" si="17"/>
        <v>0</v>
      </c>
      <c r="I248" s="239"/>
    </row>
    <row r="249" spans="1:9" x14ac:dyDescent="0.2">
      <c r="A249" s="1" t="s">
        <v>244</v>
      </c>
      <c r="B249" s="1" t="s">
        <v>247</v>
      </c>
      <c r="C249" s="255"/>
      <c r="D249" s="192" t="s">
        <v>61</v>
      </c>
      <c r="E249" s="193" t="s">
        <v>6</v>
      </c>
      <c r="F249" s="193">
        <v>4</v>
      </c>
      <c r="G249" s="181"/>
      <c r="H249" s="118">
        <f t="shared" si="17"/>
        <v>0</v>
      </c>
      <c r="I249" s="239"/>
    </row>
    <row r="250" spans="1:9" x14ac:dyDescent="0.2">
      <c r="A250" s="1" t="s">
        <v>244</v>
      </c>
      <c r="B250" s="1" t="s">
        <v>247</v>
      </c>
      <c r="C250" s="255"/>
      <c r="D250" s="192" t="s">
        <v>62</v>
      </c>
      <c r="E250" s="193" t="s">
        <v>6</v>
      </c>
      <c r="F250" s="193">
        <v>3</v>
      </c>
      <c r="G250" s="181"/>
      <c r="H250" s="118">
        <f t="shared" si="17"/>
        <v>0</v>
      </c>
      <c r="I250" s="239"/>
    </row>
    <row r="251" spans="1:9" x14ac:dyDescent="0.2">
      <c r="A251" s="1" t="s">
        <v>244</v>
      </c>
      <c r="B251" s="1" t="s">
        <v>247</v>
      </c>
      <c r="C251" s="255"/>
      <c r="D251" s="192" t="s">
        <v>63</v>
      </c>
      <c r="E251" s="193" t="s">
        <v>6</v>
      </c>
      <c r="F251" s="193">
        <v>3</v>
      </c>
      <c r="G251" s="181"/>
      <c r="H251" s="118">
        <f t="shared" si="17"/>
        <v>0</v>
      </c>
      <c r="I251" s="239"/>
    </row>
    <row r="252" spans="1:9" x14ac:dyDescent="0.2">
      <c r="A252" s="1" t="s">
        <v>244</v>
      </c>
      <c r="B252" s="1" t="s">
        <v>247</v>
      </c>
      <c r="C252" s="255"/>
      <c r="D252" s="192" t="s">
        <v>64</v>
      </c>
      <c r="E252" s="193" t="s">
        <v>6</v>
      </c>
      <c r="F252" s="193">
        <v>2</v>
      </c>
      <c r="G252" s="181"/>
      <c r="H252" s="118">
        <f t="shared" si="17"/>
        <v>0</v>
      </c>
      <c r="I252" s="239"/>
    </row>
    <row r="253" spans="1:9" x14ac:dyDescent="0.2">
      <c r="A253" s="1" t="s">
        <v>244</v>
      </c>
      <c r="B253" s="1" t="s">
        <v>247</v>
      </c>
      <c r="C253" s="255"/>
      <c r="D253" s="192" t="s">
        <v>65</v>
      </c>
      <c r="E253" s="193" t="s">
        <v>6</v>
      </c>
      <c r="F253" s="193">
        <v>2</v>
      </c>
      <c r="G253" s="181"/>
      <c r="H253" s="118">
        <f t="shared" si="17"/>
        <v>0</v>
      </c>
      <c r="I253" s="239"/>
    </row>
    <row r="254" spans="1:9" x14ac:dyDescent="0.2">
      <c r="A254" s="1" t="s">
        <v>244</v>
      </c>
      <c r="B254" s="1" t="s">
        <v>247</v>
      </c>
      <c r="C254" s="255"/>
      <c r="D254" s="192"/>
      <c r="E254" s="193"/>
      <c r="F254" s="193"/>
      <c r="G254" s="181"/>
      <c r="H254" s="118"/>
      <c r="I254" s="239"/>
    </row>
    <row r="255" spans="1:9" x14ac:dyDescent="0.2">
      <c r="A255" s="1" t="s">
        <v>244</v>
      </c>
      <c r="B255" s="1" t="s">
        <v>247</v>
      </c>
      <c r="C255" s="259" t="s">
        <v>224</v>
      </c>
      <c r="D255" s="32" t="s">
        <v>66</v>
      </c>
      <c r="E255" s="32"/>
      <c r="F255" s="92"/>
      <c r="G255" s="181"/>
      <c r="H255" s="123"/>
      <c r="I255" s="239"/>
    </row>
    <row r="256" spans="1:9" x14ac:dyDescent="0.2">
      <c r="A256" s="1" t="s">
        <v>244</v>
      </c>
      <c r="B256" s="1" t="s">
        <v>247</v>
      </c>
      <c r="C256" s="255"/>
      <c r="D256" s="192" t="s">
        <v>67</v>
      </c>
      <c r="E256" s="193" t="s">
        <v>6</v>
      </c>
      <c r="F256" s="193">
        <v>2</v>
      </c>
      <c r="G256" s="181"/>
      <c r="H256" s="118">
        <f t="shared" ref="H256:H262" si="18">G256*$F256</f>
        <v>0</v>
      </c>
      <c r="I256" s="239"/>
    </row>
    <row r="257" spans="1:9" x14ac:dyDescent="0.2">
      <c r="A257" s="1" t="s">
        <v>244</v>
      </c>
      <c r="B257" s="1" t="s">
        <v>247</v>
      </c>
      <c r="C257" s="255"/>
      <c r="D257" s="192" t="s">
        <v>68</v>
      </c>
      <c r="E257" s="193" t="s">
        <v>6</v>
      </c>
      <c r="F257" s="193">
        <v>5</v>
      </c>
      <c r="G257" s="181"/>
      <c r="H257" s="118">
        <f t="shared" si="18"/>
        <v>0</v>
      </c>
      <c r="I257" s="239"/>
    </row>
    <row r="258" spans="1:9" x14ac:dyDescent="0.2">
      <c r="A258" s="1" t="s">
        <v>244</v>
      </c>
      <c r="B258" s="1" t="s">
        <v>247</v>
      </c>
      <c r="C258" s="255"/>
      <c r="D258" s="192" t="s">
        <v>67</v>
      </c>
      <c r="E258" s="193" t="s">
        <v>6</v>
      </c>
      <c r="F258" s="193">
        <v>1</v>
      </c>
      <c r="G258" s="181"/>
      <c r="H258" s="118">
        <f t="shared" si="18"/>
        <v>0</v>
      </c>
      <c r="I258" s="239"/>
    </row>
    <row r="259" spans="1:9" x14ac:dyDescent="0.2">
      <c r="A259" s="1" t="s">
        <v>244</v>
      </c>
      <c r="B259" s="1" t="s">
        <v>247</v>
      </c>
      <c r="C259" s="255"/>
      <c r="D259" s="192" t="s">
        <v>69</v>
      </c>
      <c r="E259" s="193" t="s">
        <v>6</v>
      </c>
      <c r="F259" s="193">
        <v>17</v>
      </c>
      <c r="G259" s="181"/>
      <c r="H259" s="118">
        <f t="shared" si="18"/>
        <v>0</v>
      </c>
      <c r="I259" s="239"/>
    </row>
    <row r="260" spans="1:9" x14ac:dyDescent="0.2">
      <c r="A260" s="1" t="s">
        <v>244</v>
      </c>
      <c r="B260" s="1" t="s">
        <v>247</v>
      </c>
      <c r="C260" s="255"/>
      <c r="D260" s="192" t="s">
        <v>70</v>
      </c>
      <c r="E260" s="193" t="s">
        <v>6</v>
      </c>
      <c r="F260" s="193">
        <v>2</v>
      </c>
      <c r="G260" s="181"/>
      <c r="H260" s="118">
        <f t="shared" si="18"/>
        <v>0</v>
      </c>
      <c r="I260" s="239"/>
    </row>
    <row r="261" spans="1:9" x14ac:dyDescent="0.2">
      <c r="A261" s="1" t="s">
        <v>244</v>
      </c>
      <c r="B261" s="1" t="s">
        <v>247</v>
      </c>
      <c r="C261" s="255"/>
      <c r="D261" s="192" t="s">
        <v>69</v>
      </c>
      <c r="E261" s="193" t="s">
        <v>6</v>
      </c>
      <c r="F261" s="193">
        <v>1</v>
      </c>
      <c r="G261" s="181"/>
      <c r="H261" s="118">
        <f t="shared" si="18"/>
        <v>0</v>
      </c>
      <c r="I261" s="239"/>
    </row>
    <row r="262" spans="1:9" x14ac:dyDescent="0.2">
      <c r="A262" s="1" t="s">
        <v>244</v>
      </c>
      <c r="B262" s="1" t="s">
        <v>247</v>
      </c>
      <c r="C262" s="255"/>
      <c r="D262" s="192" t="s">
        <v>70</v>
      </c>
      <c r="E262" s="193" t="s">
        <v>6</v>
      </c>
      <c r="F262" s="193">
        <v>1</v>
      </c>
      <c r="G262" s="181"/>
      <c r="H262" s="118">
        <f t="shared" si="18"/>
        <v>0</v>
      </c>
      <c r="I262" s="239"/>
    </row>
    <row r="263" spans="1:9" x14ac:dyDescent="0.2">
      <c r="A263" s="1" t="s">
        <v>244</v>
      </c>
      <c r="B263" s="1" t="s">
        <v>247</v>
      </c>
      <c r="C263" s="255"/>
      <c r="D263" s="35"/>
      <c r="E263" s="193"/>
      <c r="F263" s="193"/>
      <c r="G263" s="181"/>
      <c r="H263" s="118"/>
      <c r="I263" s="239"/>
    </row>
    <row r="264" spans="1:9" x14ac:dyDescent="0.2">
      <c r="A264" s="1" t="s">
        <v>244</v>
      </c>
      <c r="B264" s="1" t="s">
        <v>247</v>
      </c>
      <c r="C264" s="259" t="s">
        <v>225</v>
      </c>
      <c r="D264" s="36" t="s">
        <v>71</v>
      </c>
      <c r="E264" s="32"/>
      <c r="F264" s="92"/>
      <c r="G264" s="181"/>
      <c r="H264" s="123"/>
      <c r="I264" s="239"/>
    </row>
    <row r="265" spans="1:9" x14ac:dyDescent="0.2">
      <c r="A265" s="1" t="s">
        <v>244</v>
      </c>
      <c r="B265" s="1" t="s">
        <v>247</v>
      </c>
      <c r="C265" s="255"/>
      <c r="D265" s="37" t="s">
        <v>72</v>
      </c>
      <c r="E265" s="193" t="s">
        <v>6</v>
      </c>
      <c r="F265" s="193">
        <v>10</v>
      </c>
      <c r="G265" s="181"/>
      <c r="H265" s="118">
        <f t="shared" ref="H265:H271" si="19">G265*$F265</f>
        <v>0</v>
      </c>
      <c r="I265" s="239"/>
    </row>
    <row r="266" spans="1:9" x14ac:dyDescent="0.2">
      <c r="A266" s="1" t="s">
        <v>244</v>
      </c>
      <c r="B266" s="1" t="s">
        <v>247</v>
      </c>
      <c r="C266" s="255"/>
      <c r="D266" s="37" t="s">
        <v>73</v>
      </c>
      <c r="E266" s="193" t="s">
        <v>6</v>
      </c>
      <c r="F266" s="193">
        <v>4</v>
      </c>
      <c r="G266" s="181"/>
      <c r="H266" s="118">
        <f t="shared" si="19"/>
        <v>0</v>
      </c>
      <c r="I266" s="239"/>
    </row>
    <row r="267" spans="1:9" x14ac:dyDescent="0.2">
      <c r="A267" s="1" t="s">
        <v>244</v>
      </c>
      <c r="B267" s="1" t="s">
        <v>247</v>
      </c>
      <c r="C267" s="255"/>
      <c r="D267" s="37" t="s">
        <v>74</v>
      </c>
      <c r="E267" s="193" t="s">
        <v>6</v>
      </c>
      <c r="F267" s="193">
        <v>40</v>
      </c>
      <c r="G267" s="181"/>
      <c r="H267" s="118">
        <f t="shared" si="19"/>
        <v>0</v>
      </c>
      <c r="I267" s="239"/>
    </row>
    <row r="268" spans="1:9" x14ac:dyDescent="0.2">
      <c r="A268" s="1" t="s">
        <v>244</v>
      </c>
      <c r="B268" s="1" t="s">
        <v>247</v>
      </c>
      <c r="C268" s="255"/>
      <c r="D268" s="37" t="s">
        <v>75</v>
      </c>
      <c r="E268" s="193" t="s">
        <v>6</v>
      </c>
      <c r="F268" s="193">
        <v>35</v>
      </c>
      <c r="G268" s="181"/>
      <c r="H268" s="118">
        <f t="shared" si="19"/>
        <v>0</v>
      </c>
      <c r="I268" s="239"/>
    </row>
    <row r="269" spans="1:9" x14ac:dyDescent="0.2">
      <c r="A269" s="1" t="s">
        <v>244</v>
      </c>
      <c r="B269" s="1" t="s">
        <v>247</v>
      </c>
      <c r="C269" s="255"/>
      <c r="D269" s="37" t="s">
        <v>76</v>
      </c>
      <c r="E269" s="193" t="s">
        <v>6</v>
      </c>
      <c r="F269" s="193">
        <v>29</v>
      </c>
      <c r="G269" s="181"/>
      <c r="H269" s="118">
        <f t="shared" si="19"/>
        <v>0</v>
      </c>
      <c r="I269" s="239"/>
    </row>
    <row r="270" spans="1:9" x14ac:dyDescent="0.2">
      <c r="A270" s="1" t="s">
        <v>244</v>
      </c>
      <c r="B270" s="1" t="s">
        <v>247</v>
      </c>
      <c r="C270" s="255"/>
      <c r="D270" s="37" t="s">
        <v>77</v>
      </c>
      <c r="E270" s="193" t="s">
        <v>6</v>
      </c>
      <c r="F270" s="193">
        <v>33</v>
      </c>
      <c r="G270" s="181"/>
      <c r="H270" s="118">
        <f t="shared" si="19"/>
        <v>0</v>
      </c>
      <c r="I270" s="239"/>
    </row>
    <row r="271" spans="1:9" x14ac:dyDescent="0.2">
      <c r="A271" s="1" t="s">
        <v>244</v>
      </c>
      <c r="B271" s="1" t="s">
        <v>247</v>
      </c>
      <c r="C271" s="255"/>
      <c r="D271" s="37" t="s">
        <v>78</v>
      </c>
      <c r="E271" s="193" t="s">
        <v>6</v>
      </c>
      <c r="F271" s="193">
        <v>5</v>
      </c>
      <c r="G271" s="181"/>
      <c r="H271" s="118">
        <f t="shared" si="19"/>
        <v>0</v>
      </c>
      <c r="I271" s="239"/>
    </row>
    <row r="272" spans="1:9" x14ac:dyDescent="0.2">
      <c r="A272" s="1" t="s">
        <v>244</v>
      </c>
      <c r="B272" s="1" t="s">
        <v>247</v>
      </c>
      <c r="C272" s="255"/>
      <c r="D272" s="35"/>
      <c r="E272" s="193"/>
      <c r="F272" s="193"/>
      <c r="G272" s="181"/>
      <c r="H272" s="118"/>
      <c r="I272" s="239"/>
    </row>
    <row r="273" spans="1:9" x14ac:dyDescent="0.2">
      <c r="A273" s="1" t="s">
        <v>244</v>
      </c>
      <c r="B273" s="1" t="s">
        <v>247</v>
      </c>
      <c r="C273" s="259" t="s">
        <v>226</v>
      </c>
      <c r="D273" s="32" t="s">
        <v>79</v>
      </c>
      <c r="E273" s="38" t="s">
        <v>19</v>
      </c>
      <c r="F273" s="38">
        <v>913.8</v>
      </c>
      <c r="G273" s="181"/>
      <c r="H273" s="118">
        <f>G273*$F273</f>
        <v>0</v>
      </c>
      <c r="I273" s="239"/>
    </row>
    <row r="274" spans="1:9" x14ac:dyDescent="0.2">
      <c r="A274" s="1" t="s">
        <v>244</v>
      </c>
      <c r="B274" s="1" t="s">
        <v>247</v>
      </c>
      <c r="C274" s="255"/>
      <c r="D274" s="192"/>
      <c r="E274" s="193"/>
      <c r="F274" s="193"/>
      <c r="G274" s="181"/>
      <c r="H274" s="118"/>
      <c r="I274" s="239"/>
    </row>
    <row r="275" spans="1:9" x14ac:dyDescent="0.2">
      <c r="A275" s="1" t="s">
        <v>244</v>
      </c>
      <c r="B275" s="1" t="s">
        <v>247</v>
      </c>
      <c r="C275" s="259" t="s">
        <v>227</v>
      </c>
      <c r="D275" s="32" t="s">
        <v>80</v>
      </c>
      <c r="E275" s="38" t="s">
        <v>19</v>
      </c>
      <c r="F275" s="38">
        <v>955.13</v>
      </c>
      <c r="G275" s="181"/>
      <c r="H275" s="118">
        <f>G275*$F275</f>
        <v>0</v>
      </c>
      <c r="I275" s="239"/>
    </row>
    <row r="276" spans="1:9" x14ac:dyDescent="0.2">
      <c r="A276" s="1" t="s">
        <v>244</v>
      </c>
      <c r="B276" s="1" t="s">
        <v>247</v>
      </c>
      <c r="C276" s="255"/>
      <c r="D276" s="32"/>
      <c r="E276" s="38"/>
      <c r="F276" s="38"/>
      <c r="G276" s="181"/>
      <c r="H276" s="118"/>
      <c r="I276" s="239"/>
    </row>
    <row r="277" spans="1:9" x14ac:dyDescent="0.2">
      <c r="A277" s="1" t="s">
        <v>244</v>
      </c>
      <c r="B277" s="1" t="s">
        <v>247</v>
      </c>
      <c r="C277" s="259" t="s">
        <v>228</v>
      </c>
      <c r="D277" s="32" t="s">
        <v>81</v>
      </c>
      <c r="E277" s="32"/>
      <c r="F277" s="92"/>
      <c r="G277" s="181"/>
      <c r="H277" s="123"/>
      <c r="I277" s="239"/>
    </row>
    <row r="278" spans="1:9" ht="22.5" x14ac:dyDescent="0.2">
      <c r="A278" s="1" t="s">
        <v>244</v>
      </c>
      <c r="B278" s="1" t="s">
        <v>247</v>
      </c>
      <c r="C278" s="255"/>
      <c r="D278" s="260" t="s">
        <v>82</v>
      </c>
      <c r="E278" s="39" t="s">
        <v>6</v>
      </c>
      <c r="F278" s="39">
        <v>1</v>
      </c>
      <c r="G278" s="181"/>
      <c r="H278" s="118">
        <f>G278*$F278</f>
        <v>0</v>
      </c>
      <c r="I278" s="239"/>
    </row>
    <row r="279" spans="1:9" x14ac:dyDescent="0.2">
      <c r="A279" s="1" t="s">
        <v>244</v>
      </c>
      <c r="B279" s="1" t="s">
        <v>247</v>
      </c>
      <c r="C279" s="255"/>
      <c r="D279" s="37"/>
      <c r="E279" s="193"/>
      <c r="F279" s="193"/>
      <c r="G279" s="181"/>
      <c r="H279" s="118"/>
      <c r="I279" s="239"/>
    </row>
    <row r="280" spans="1:9" x14ac:dyDescent="0.2">
      <c r="A280" s="1" t="s">
        <v>244</v>
      </c>
      <c r="B280" s="1" t="s">
        <v>247</v>
      </c>
      <c r="C280" s="255"/>
      <c r="D280" s="260" t="s">
        <v>83</v>
      </c>
      <c r="E280" s="39" t="s">
        <v>6</v>
      </c>
      <c r="F280" s="39">
        <v>1</v>
      </c>
      <c r="G280" s="181"/>
      <c r="H280" s="118">
        <f>G280*$F280</f>
        <v>0</v>
      </c>
      <c r="I280" s="239"/>
    </row>
    <row r="281" spans="1:9" x14ac:dyDescent="0.2">
      <c r="A281" s="1" t="s">
        <v>244</v>
      </c>
      <c r="B281" s="1" t="s">
        <v>247</v>
      </c>
      <c r="C281" s="255"/>
      <c r="D281" s="260"/>
      <c r="E281" s="39"/>
      <c r="F281" s="39"/>
      <c r="G281" s="181"/>
      <c r="H281" s="118"/>
      <c r="I281" s="239"/>
    </row>
    <row r="282" spans="1:9" ht="22.5" x14ac:dyDescent="0.2">
      <c r="A282" s="1" t="s">
        <v>244</v>
      </c>
      <c r="B282" s="1" t="s">
        <v>247</v>
      </c>
      <c r="C282" s="255"/>
      <c r="D282" s="260" t="s">
        <v>84</v>
      </c>
      <c r="E282" s="39" t="s">
        <v>6</v>
      </c>
      <c r="F282" s="39">
        <v>1</v>
      </c>
      <c r="G282" s="181"/>
      <c r="H282" s="118">
        <f>G282*$F282</f>
        <v>0</v>
      </c>
      <c r="I282" s="239"/>
    </row>
    <row r="283" spans="1:9" x14ac:dyDescent="0.2">
      <c r="A283" s="1" t="s">
        <v>244</v>
      </c>
      <c r="B283" s="1" t="s">
        <v>247</v>
      </c>
      <c r="C283" s="255"/>
      <c r="D283" s="260"/>
      <c r="E283" s="39"/>
      <c r="F283" s="39"/>
      <c r="G283" s="181"/>
      <c r="H283" s="118"/>
      <c r="I283" s="239"/>
    </row>
    <row r="284" spans="1:9" ht="22.5" x14ac:dyDescent="0.2">
      <c r="A284" s="1" t="s">
        <v>244</v>
      </c>
      <c r="B284" s="1" t="s">
        <v>247</v>
      </c>
      <c r="C284" s="255"/>
      <c r="D284" s="260" t="s">
        <v>85</v>
      </c>
      <c r="E284" s="39" t="s">
        <v>6</v>
      </c>
      <c r="F284" s="39">
        <v>1</v>
      </c>
      <c r="G284" s="181"/>
      <c r="H284" s="118">
        <f>G284*$F284</f>
        <v>0</v>
      </c>
      <c r="I284" s="239"/>
    </row>
    <row r="285" spans="1:9" x14ac:dyDescent="0.2">
      <c r="A285" s="1" t="s">
        <v>244</v>
      </c>
      <c r="B285" s="1" t="s">
        <v>247</v>
      </c>
      <c r="C285" s="255"/>
      <c r="D285" s="260"/>
      <c r="E285" s="39"/>
      <c r="F285" s="39"/>
      <c r="G285" s="181"/>
      <c r="H285" s="118"/>
      <c r="I285" s="239"/>
    </row>
    <row r="286" spans="1:9" x14ac:dyDescent="0.2">
      <c r="A286" s="1" t="s">
        <v>244</v>
      </c>
      <c r="B286" s="1" t="s">
        <v>247</v>
      </c>
      <c r="C286" s="255"/>
      <c r="D286" s="37" t="s">
        <v>86</v>
      </c>
      <c r="E286" s="193" t="s">
        <v>6</v>
      </c>
      <c r="F286" s="193">
        <v>1</v>
      </c>
      <c r="G286" s="181"/>
      <c r="H286" s="118">
        <f>G286*$F286</f>
        <v>0</v>
      </c>
      <c r="I286" s="239"/>
    </row>
    <row r="287" spans="1:9" x14ac:dyDescent="0.2">
      <c r="A287" s="1" t="s">
        <v>244</v>
      </c>
      <c r="B287" s="1" t="s">
        <v>247</v>
      </c>
      <c r="C287" s="255"/>
      <c r="D287" s="37"/>
      <c r="E287" s="193"/>
      <c r="F287" s="193"/>
      <c r="G287" s="181"/>
      <c r="H287" s="118"/>
      <c r="I287" s="239"/>
    </row>
    <row r="288" spans="1:9" x14ac:dyDescent="0.2">
      <c r="A288" s="1" t="s">
        <v>244</v>
      </c>
      <c r="B288" s="1" t="s">
        <v>247</v>
      </c>
      <c r="C288" s="255"/>
      <c r="D288" s="37" t="s">
        <v>87</v>
      </c>
      <c r="E288" s="193" t="s">
        <v>6</v>
      </c>
      <c r="F288" s="193">
        <v>1</v>
      </c>
      <c r="G288" s="181"/>
      <c r="H288" s="118">
        <f>G288*$F288</f>
        <v>0</v>
      </c>
      <c r="I288" s="239"/>
    </row>
    <row r="289" spans="1:9" x14ac:dyDescent="0.2">
      <c r="A289" s="1" t="s">
        <v>244</v>
      </c>
      <c r="B289" s="1" t="s">
        <v>247</v>
      </c>
      <c r="C289" s="255"/>
      <c r="D289" s="37"/>
      <c r="E289" s="193"/>
      <c r="F289" s="193"/>
      <c r="G289" s="181"/>
      <c r="H289" s="118"/>
      <c r="I289" s="239"/>
    </row>
    <row r="290" spans="1:9" x14ac:dyDescent="0.2">
      <c r="A290" s="1" t="s">
        <v>244</v>
      </c>
      <c r="B290" s="1" t="s">
        <v>247</v>
      </c>
      <c r="C290" s="255"/>
      <c r="D290" s="37" t="s">
        <v>88</v>
      </c>
      <c r="E290" s="193"/>
      <c r="F290" s="193"/>
      <c r="G290" s="181"/>
      <c r="H290" s="118"/>
      <c r="I290" s="239"/>
    </row>
    <row r="291" spans="1:9" x14ac:dyDescent="0.2">
      <c r="A291" s="1" t="s">
        <v>244</v>
      </c>
      <c r="B291" s="1" t="s">
        <v>247</v>
      </c>
      <c r="C291" s="255"/>
      <c r="D291" s="37" t="s">
        <v>89</v>
      </c>
      <c r="E291" s="193" t="s">
        <v>6</v>
      </c>
      <c r="F291" s="193">
        <v>1</v>
      </c>
      <c r="G291" s="181"/>
      <c r="H291" s="118">
        <f>G291*$F291</f>
        <v>0</v>
      </c>
      <c r="I291" s="239"/>
    </row>
    <row r="292" spans="1:9" x14ac:dyDescent="0.2">
      <c r="A292" s="1" t="s">
        <v>244</v>
      </c>
      <c r="B292" s="1" t="s">
        <v>247</v>
      </c>
      <c r="C292" s="255"/>
      <c r="D292" s="37"/>
      <c r="E292" s="193"/>
      <c r="F292" s="193"/>
      <c r="G292" s="181"/>
      <c r="H292" s="118"/>
      <c r="I292" s="239"/>
    </row>
    <row r="293" spans="1:9" x14ac:dyDescent="0.2">
      <c r="A293" s="1" t="s">
        <v>244</v>
      </c>
      <c r="B293" s="1" t="s">
        <v>247</v>
      </c>
      <c r="C293" s="255"/>
      <c r="D293" s="40" t="s">
        <v>90</v>
      </c>
      <c r="E293" s="41"/>
      <c r="F293" s="41"/>
      <c r="G293" s="181"/>
      <c r="H293" s="118"/>
      <c r="I293" s="239"/>
    </row>
    <row r="294" spans="1:9" x14ac:dyDescent="0.2">
      <c r="A294" s="1" t="s">
        <v>244</v>
      </c>
      <c r="B294" s="1" t="s">
        <v>247</v>
      </c>
      <c r="C294" s="255"/>
      <c r="D294" s="37" t="s">
        <v>91</v>
      </c>
      <c r="E294" s="193" t="s">
        <v>6</v>
      </c>
      <c r="F294" s="193">
        <v>1</v>
      </c>
      <c r="G294" s="181"/>
      <c r="H294" s="118">
        <f>G294*$F294</f>
        <v>0</v>
      </c>
      <c r="I294" s="239"/>
    </row>
    <row r="295" spans="1:9" x14ac:dyDescent="0.2">
      <c r="A295" s="1" t="s">
        <v>244</v>
      </c>
      <c r="B295" s="1" t="s">
        <v>247</v>
      </c>
      <c r="C295" s="255"/>
      <c r="D295" s="192"/>
      <c r="E295" s="193"/>
      <c r="F295" s="193"/>
      <c r="G295" s="181"/>
      <c r="H295" s="118"/>
      <c r="I295" s="239"/>
    </row>
    <row r="296" spans="1:9" x14ac:dyDescent="0.2">
      <c r="A296" s="1" t="s">
        <v>244</v>
      </c>
      <c r="B296" s="1" t="s">
        <v>247</v>
      </c>
      <c r="C296" s="259" t="s">
        <v>229</v>
      </c>
      <c r="D296" s="32" t="s">
        <v>22</v>
      </c>
      <c r="E296" s="193" t="s">
        <v>6</v>
      </c>
      <c r="F296" s="193">
        <v>381</v>
      </c>
      <c r="G296" s="181"/>
      <c r="H296" s="118">
        <f>G296*$F296</f>
        <v>0</v>
      </c>
      <c r="I296" s="239"/>
    </row>
    <row r="297" spans="1:9" x14ac:dyDescent="0.2">
      <c r="A297" s="1" t="s">
        <v>244</v>
      </c>
      <c r="B297" s="1" t="s">
        <v>247</v>
      </c>
      <c r="C297" s="255"/>
      <c r="D297" s="192"/>
      <c r="E297" s="192"/>
      <c r="F297" s="193"/>
      <c r="G297" s="181"/>
      <c r="H297" s="118"/>
      <c r="I297" s="239"/>
    </row>
    <row r="298" spans="1:9" x14ac:dyDescent="0.2">
      <c r="A298" s="1" t="s">
        <v>244</v>
      </c>
      <c r="B298" s="1" t="s">
        <v>247</v>
      </c>
      <c r="C298" s="259" t="s">
        <v>230</v>
      </c>
      <c r="D298" s="32" t="s">
        <v>23</v>
      </c>
      <c r="E298" s="193" t="s">
        <v>6</v>
      </c>
      <c r="F298" s="193">
        <v>762</v>
      </c>
      <c r="G298" s="181"/>
      <c r="H298" s="118">
        <f>G298*$F298</f>
        <v>0</v>
      </c>
      <c r="I298" s="239"/>
    </row>
    <row r="299" spans="1:9" x14ac:dyDescent="0.2">
      <c r="A299" s="1" t="s">
        <v>244</v>
      </c>
      <c r="B299" s="1" t="s">
        <v>247</v>
      </c>
      <c r="C299" s="255"/>
      <c r="D299" s="192"/>
      <c r="E299" s="192"/>
      <c r="F299" s="193"/>
      <c r="G299" s="181"/>
      <c r="H299" s="118"/>
      <c r="I299" s="239"/>
    </row>
    <row r="300" spans="1:9" x14ac:dyDescent="0.2">
      <c r="A300" s="1" t="s">
        <v>244</v>
      </c>
      <c r="B300" s="1" t="s">
        <v>247</v>
      </c>
      <c r="C300" s="259" t="s">
        <v>231</v>
      </c>
      <c r="D300" s="32" t="s">
        <v>24</v>
      </c>
      <c r="E300" s="32"/>
      <c r="F300" s="92"/>
      <c r="G300" s="181"/>
      <c r="H300" s="123"/>
      <c r="I300" s="239"/>
    </row>
    <row r="301" spans="1:9" x14ac:dyDescent="0.2">
      <c r="A301" s="1" t="s">
        <v>244</v>
      </c>
      <c r="B301" s="1" t="s">
        <v>247</v>
      </c>
      <c r="C301" s="255"/>
      <c r="D301" s="192" t="s">
        <v>25</v>
      </c>
      <c r="E301" s="193" t="s">
        <v>6</v>
      </c>
      <c r="F301" s="193">
        <v>31</v>
      </c>
      <c r="G301" s="181"/>
      <c r="H301" s="118">
        <f t="shared" ref="H301:H302" si="20">G301*$F301</f>
        <v>0</v>
      </c>
      <c r="I301" s="239"/>
    </row>
    <row r="302" spans="1:9" x14ac:dyDescent="0.2">
      <c r="A302" s="1" t="s">
        <v>244</v>
      </c>
      <c r="B302" s="1" t="s">
        <v>247</v>
      </c>
      <c r="C302" s="255"/>
      <c r="D302" s="192" t="s">
        <v>26</v>
      </c>
      <c r="E302" s="193" t="s">
        <v>6</v>
      </c>
      <c r="F302" s="193">
        <v>16</v>
      </c>
      <c r="G302" s="181"/>
      <c r="H302" s="118">
        <f t="shared" si="20"/>
        <v>0</v>
      </c>
      <c r="I302" s="239"/>
    </row>
    <row r="303" spans="1:9" x14ac:dyDescent="0.2">
      <c r="A303" s="1" t="s">
        <v>244</v>
      </c>
      <c r="B303" s="1" t="s">
        <v>247</v>
      </c>
      <c r="C303" s="255"/>
      <c r="D303" s="192"/>
      <c r="E303" s="193"/>
      <c r="F303" s="193"/>
      <c r="G303" s="181"/>
      <c r="H303" s="118"/>
      <c r="I303" s="239"/>
    </row>
    <row r="304" spans="1:9" x14ac:dyDescent="0.2">
      <c r="A304" s="1" t="s">
        <v>244</v>
      </c>
      <c r="B304" s="1" t="s">
        <v>247</v>
      </c>
      <c r="C304" s="259" t="s">
        <v>232</v>
      </c>
      <c r="D304" s="32" t="s">
        <v>27</v>
      </c>
      <c r="E304" s="32"/>
      <c r="F304" s="92"/>
      <c r="G304" s="181"/>
      <c r="H304" s="123"/>
      <c r="I304" s="239"/>
    </row>
    <row r="305" spans="1:9" x14ac:dyDescent="0.2">
      <c r="A305" s="1" t="s">
        <v>244</v>
      </c>
      <c r="B305" s="1" t="s">
        <v>247</v>
      </c>
      <c r="C305" s="255"/>
      <c r="D305" s="42" t="s">
        <v>268</v>
      </c>
      <c r="E305" s="38" t="s">
        <v>19</v>
      </c>
      <c r="F305" s="38">
        <v>314.7</v>
      </c>
      <c r="G305" s="181"/>
      <c r="H305" s="118">
        <f>G305*$F305</f>
        <v>0</v>
      </c>
      <c r="I305" s="239"/>
    </row>
    <row r="306" spans="1:9" x14ac:dyDescent="0.2">
      <c r="A306" s="1" t="s">
        <v>244</v>
      </c>
      <c r="B306" s="1" t="s">
        <v>247</v>
      </c>
      <c r="C306" s="255"/>
      <c r="D306" s="35"/>
      <c r="E306" s="193"/>
      <c r="F306" s="193"/>
      <c r="G306" s="181"/>
      <c r="H306" s="124"/>
      <c r="I306" s="239"/>
    </row>
    <row r="307" spans="1:9" x14ac:dyDescent="0.2">
      <c r="A307" s="1" t="s">
        <v>244</v>
      </c>
      <c r="B307" s="1" t="s">
        <v>247</v>
      </c>
      <c r="C307" s="259" t="s">
        <v>233</v>
      </c>
      <c r="D307" s="104" t="s">
        <v>92</v>
      </c>
      <c r="E307" s="193"/>
      <c r="F307" s="193"/>
      <c r="G307" s="181"/>
      <c r="H307" s="124"/>
      <c r="I307" s="239"/>
    </row>
    <row r="308" spans="1:9" x14ac:dyDescent="0.2">
      <c r="A308" s="1" t="s">
        <v>244</v>
      </c>
      <c r="B308" s="1" t="s">
        <v>247</v>
      </c>
      <c r="C308" s="255"/>
      <c r="D308" s="5" t="s">
        <v>135</v>
      </c>
      <c r="E308" s="197" t="s">
        <v>6</v>
      </c>
      <c r="F308" s="197">
        <v>95</v>
      </c>
      <c r="G308" s="181"/>
      <c r="H308" s="118">
        <f t="shared" ref="H308:H310" si="21">G308*$F308</f>
        <v>0</v>
      </c>
      <c r="I308" s="239"/>
    </row>
    <row r="309" spans="1:9" x14ac:dyDescent="0.2">
      <c r="A309" s="1" t="s">
        <v>244</v>
      </c>
      <c r="B309" s="1" t="s">
        <v>247</v>
      </c>
      <c r="C309" s="255"/>
      <c r="D309" s="5" t="s">
        <v>94</v>
      </c>
      <c r="E309" s="191" t="s">
        <v>136</v>
      </c>
      <c r="F309" s="197">
        <v>1</v>
      </c>
      <c r="G309" s="181"/>
      <c r="H309" s="118">
        <f t="shared" si="21"/>
        <v>0</v>
      </c>
      <c r="I309" s="239"/>
    </row>
    <row r="310" spans="1:9" x14ac:dyDescent="0.2">
      <c r="A310" s="1" t="s">
        <v>244</v>
      </c>
      <c r="B310" s="1" t="s">
        <v>247</v>
      </c>
      <c r="C310" s="255"/>
      <c r="D310" s="5" t="s">
        <v>95</v>
      </c>
      <c r="E310" s="191"/>
      <c r="F310" s="197">
        <v>4</v>
      </c>
      <c r="G310" s="181"/>
      <c r="H310" s="118">
        <f t="shared" si="21"/>
        <v>0</v>
      </c>
      <c r="I310" s="239"/>
    </row>
    <row r="311" spans="1:9" x14ac:dyDescent="0.2">
      <c r="A311" s="1" t="s">
        <v>244</v>
      </c>
      <c r="B311" s="1" t="s">
        <v>247</v>
      </c>
      <c r="C311" s="255"/>
      <c r="D311" s="5"/>
      <c r="E311" s="191"/>
      <c r="G311" s="181"/>
      <c r="H311" s="66"/>
      <c r="I311" s="239"/>
    </row>
    <row r="312" spans="1:9" x14ac:dyDescent="0.2">
      <c r="A312" s="1" t="s">
        <v>244</v>
      </c>
      <c r="B312" s="1" t="s">
        <v>247</v>
      </c>
      <c r="C312" s="259" t="s">
        <v>234</v>
      </c>
      <c r="D312" s="261" t="s">
        <v>286</v>
      </c>
      <c r="E312" s="191"/>
      <c r="G312" s="181"/>
      <c r="H312" s="66"/>
      <c r="I312" s="239"/>
    </row>
    <row r="313" spans="1:9" x14ac:dyDescent="0.2">
      <c r="A313" s="1" t="s">
        <v>244</v>
      </c>
      <c r="B313" s="1" t="s">
        <v>247</v>
      </c>
      <c r="C313" s="259"/>
      <c r="D313" s="88" t="s">
        <v>287</v>
      </c>
      <c r="E313" s="3" t="s">
        <v>6</v>
      </c>
      <c r="F313" s="3">
        <v>64</v>
      </c>
      <c r="G313" s="181"/>
      <c r="H313" s="118">
        <f>G313*$F313</f>
        <v>0</v>
      </c>
      <c r="I313" s="239"/>
    </row>
    <row r="314" spans="1:9" x14ac:dyDescent="0.2">
      <c r="A314" s="1" t="s">
        <v>244</v>
      </c>
      <c r="B314" s="1" t="s">
        <v>247</v>
      </c>
      <c r="C314" s="255"/>
      <c r="D314" s="105" t="s">
        <v>288</v>
      </c>
      <c r="E314" s="5"/>
      <c r="F314" s="3"/>
      <c r="G314" s="43"/>
      <c r="H314" s="66"/>
      <c r="I314" s="239"/>
    </row>
    <row r="315" spans="1:9" x14ac:dyDescent="0.2">
      <c r="A315" s="1" t="s">
        <v>244</v>
      </c>
      <c r="B315" s="1" t="s">
        <v>247</v>
      </c>
      <c r="C315" s="255"/>
      <c r="D315" s="35"/>
      <c r="E315" s="193"/>
      <c r="F315" s="193"/>
      <c r="G315" s="34"/>
      <c r="H315" s="124"/>
      <c r="I315" s="239"/>
    </row>
    <row r="316" spans="1:9" x14ac:dyDescent="0.2">
      <c r="A316" s="1" t="s">
        <v>255</v>
      </c>
      <c r="B316" s="1" t="s">
        <v>255</v>
      </c>
      <c r="C316" s="268"/>
      <c r="D316" s="269"/>
      <c r="E316" s="270"/>
      <c r="F316" s="270"/>
      <c r="G316" s="271"/>
      <c r="H316" s="272">
        <f>SUM(H217:H314)</f>
        <v>0</v>
      </c>
      <c r="I316" s="229"/>
    </row>
    <row r="317" spans="1:9" x14ac:dyDescent="0.2">
      <c r="A317" s="1" t="s">
        <v>244</v>
      </c>
      <c r="B317" s="1" t="s">
        <v>248</v>
      </c>
      <c r="C317" s="255"/>
      <c r="D317" s="5"/>
      <c r="E317" s="191"/>
      <c r="G317" s="43"/>
      <c r="H317" s="66"/>
      <c r="I317" s="239"/>
    </row>
    <row r="318" spans="1:9" x14ac:dyDescent="0.2">
      <c r="A318" s="1" t="s">
        <v>244</v>
      </c>
      <c r="B318" s="1" t="s">
        <v>248</v>
      </c>
      <c r="C318" s="256"/>
      <c r="D318" s="158" t="s">
        <v>139</v>
      </c>
      <c r="E318" s="159"/>
      <c r="F318" s="159"/>
      <c r="G318" s="14"/>
      <c r="H318" s="118"/>
      <c r="I318" s="239"/>
    </row>
    <row r="319" spans="1:9" x14ac:dyDescent="0.2">
      <c r="A319" s="1" t="s">
        <v>244</v>
      </c>
      <c r="B319" s="1" t="s">
        <v>248</v>
      </c>
      <c r="C319" s="257"/>
      <c r="D319" s="9"/>
      <c r="E319" s="10"/>
      <c r="F319" s="10"/>
      <c r="G319" s="19"/>
      <c r="H319" s="120"/>
      <c r="I319" s="239"/>
    </row>
    <row r="320" spans="1:9" x14ac:dyDescent="0.2">
      <c r="A320" s="1" t="s">
        <v>244</v>
      </c>
      <c r="B320" s="1" t="s">
        <v>248</v>
      </c>
      <c r="C320" s="258" t="s">
        <v>221</v>
      </c>
      <c r="D320" s="161" t="s">
        <v>1</v>
      </c>
      <c r="E320" s="161" t="s">
        <v>272</v>
      </c>
      <c r="F320" s="161" t="s">
        <v>274</v>
      </c>
      <c r="G320" s="112" t="s">
        <v>273</v>
      </c>
      <c r="H320" s="119" t="s">
        <v>353</v>
      </c>
      <c r="I320" s="134" t="s">
        <v>354</v>
      </c>
    </row>
    <row r="321" spans="1:9" x14ac:dyDescent="0.2">
      <c r="A321" s="1" t="s">
        <v>244</v>
      </c>
      <c r="B321" s="1" t="s">
        <v>248</v>
      </c>
      <c r="C321" s="259" t="s">
        <v>222</v>
      </c>
      <c r="D321" s="194" t="s">
        <v>96</v>
      </c>
      <c r="E321" s="196" t="s">
        <v>6</v>
      </c>
      <c r="F321" s="196">
        <v>14</v>
      </c>
      <c r="G321" s="181"/>
      <c r="H321" s="118">
        <f>G321*$F321</f>
        <v>0</v>
      </c>
      <c r="I321" s="239"/>
    </row>
    <row r="322" spans="1:9" x14ac:dyDescent="0.2">
      <c r="A322" s="1" t="s">
        <v>244</v>
      </c>
      <c r="B322" s="1" t="s">
        <v>248</v>
      </c>
      <c r="C322" s="255"/>
      <c r="D322" s="44"/>
      <c r="E322" s="196"/>
      <c r="F322" s="196"/>
      <c r="G322" s="45"/>
      <c r="H322" s="118"/>
      <c r="I322" s="239"/>
    </row>
    <row r="323" spans="1:9" x14ac:dyDescent="0.2">
      <c r="A323" s="1" t="s">
        <v>244</v>
      </c>
      <c r="B323" s="1" t="s">
        <v>248</v>
      </c>
      <c r="C323" s="259" t="s">
        <v>223</v>
      </c>
      <c r="D323" s="194" t="s">
        <v>97</v>
      </c>
      <c r="E323" s="196" t="s">
        <v>6</v>
      </c>
      <c r="F323" s="196">
        <v>71</v>
      </c>
      <c r="G323" s="181"/>
      <c r="H323" s="118">
        <f>G323*$F323</f>
        <v>0</v>
      </c>
      <c r="I323" s="239"/>
    </row>
    <row r="324" spans="1:9" x14ac:dyDescent="0.2">
      <c r="A324" s="1" t="s">
        <v>244</v>
      </c>
      <c r="B324" s="1" t="s">
        <v>248</v>
      </c>
      <c r="C324" s="255"/>
      <c r="D324" s="44"/>
      <c r="E324" s="196"/>
      <c r="F324" s="196"/>
      <c r="G324" s="181"/>
      <c r="H324" s="118"/>
      <c r="I324" s="239"/>
    </row>
    <row r="325" spans="1:9" x14ac:dyDescent="0.2">
      <c r="A325" s="1" t="s">
        <v>244</v>
      </c>
      <c r="B325" s="1" t="s">
        <v>248</v>
      </c>
      <c r="C325" s="259" t="s">
        <v>224</v>
      </c>
      <c r="D325" s="194" t="s">
        <v>98</v>
      </c>
      <c r="E325" s="46"/>
      <c r="F325" s="93"/>
      <c r="G325" s="181"/>
      <c r="H325" s="125"/>
      <c r="I325" s="239"/>
    </row>
    <row r="326" spans="1:9" x14ac:dyDescent="0.2">
      <c r="A326" s="1" t="s">
        <v>244</v>
      </c>
      <c r="B326" s="1" t="s">
        <v>248</v>
      </c>
      <c r="C326" s="255"/>
      <c r="D326" s="44" t="s">
        <v>115</v>
      </c>
      <c r="E326" s="196" t="s">
        <v>6</v>
      </c>
      <c r="F326" s="196">
        <v>2</v>
      </c>
      <c r="G326" s="181"/>
      <c r="H326" s="118">
        <f t="shared" ref="H326:H332" si="22">G326*$F326</f>
        <v>0</v>
      </c>
      <c r="I326" s="239"/>
    </row>
    <row r="327" spans="1:9" x14ac:dyDescent="0.2">
      <c r="A327" s="1" t="s">
        <v>244</v>
      </c>
      <c r="B327" s="1" t="s">
        <v>248</v>
      </c>
      <c r="C327" s="255"/>
      <c r="D327" s="44" t="s">
        <v>100</v>
      </c>
      <c r="E327" s="196" t="s">
        <v>6</v>
      </c>
      <c r="F327" s="196">
        <v>2</v>
      </c>
      <c r="G327" s="181"/>
      <c r="H327" s="118">
        <f t="shared" si="22"/>
        <v>0</v>
      </c>
      <c r="I327" s="239"/>
    </row>
    <row r="328" spans="1:9" x14ac:dyDescent="0.2">
      <c r="A328" s="1" t="s">
        <v>244</v>
      </c>
      <c r="B328" s="1" t="s">
        <v>248</v>
      </c>
      <c r="C328" s="255"/>
      <c r="D328" s="44" t="s">
        <v>116</v>
      </c>
      <c r="E328" s="196" t="s">
        <v>6</v>
      </c>
      <c r="F328" s="196">
        <v>2</v>
      </c>
      <c r="G328" s="181"/>
      <c r="H328" s="118">
        <f t="shared" si="22"/>
        <v>0</v>
      </c>
      <c r="I328" s="239"/>
    </row>
    <row r="329" spans="1:9" x14ac:dyDescent="0.2">
      <c r="A329" s="1" t="s">
        <v>244</v>
      </c>
      <c r="B329" s="1" t="s">
        <v>248</v>
      </c>
      <c r="C329" s="255"/>
      <c r="D329" s="44" t="s">
        <v>102</v>
      </c>
      <c r="E329" s="196" t="s">
        <v>6</v>
      </c>
      <c r="F329" s="196">
        <v>2</v>
      </c>
      <c r="G329" s="181"/>
      <c r="H329" s="118">
        <f t="shared" si="22"/>
        <v>0</v>
      </c>
      <c r="I329" s="239"/>
    </row>
    <row r="330" spans="1:9" x14ac:dyDescent="0.2">
      <c r="A330" s="1" t="s">
        <v>244</v>
      </c>
      <c r="B330" s="1" t="s">
        <v>248</v>
      </c>
      <c r="C330" s="255"/>
      <c r="D330" s="44" t="s">
        <v>103</v>
      </c>
      <c r="E330" s="196" t="s">
        <v>6</v>
      </c>
      <c r="F330" s="196">
        <v>2</v>
      </c>
      <c r="G330" s="181"/>
      <c r="H330" s="118">
        <f t="shared" si="22"/>
        <v>0</v>
      </c>
      <c r="I330" s="239"/>
    </row>
    <row r="331" spans="1:9" x14ac:dyDescent="0.2">
      <c r="A331" s="1" t="s">
        <v>244</v>
      </c>
      <c r="B331" s="1" t="s">
        <v>248</v>
      </c>
      <c r="C331" s="255"/>
      <c r="D331" s="44" t="s">
        <v>104</v>
      </c>
      <c r="E331" s="196" t="s">
        <v>6</v>
      </c>
      <c r="F331" s="196">
        <v>2</v>
      </c>
      <c r="G331" s="181"/>
      <c r="H331" s="118">
        <f t="shared" si="22"/>
        <v>0</v>
      </c>
      <c r="I331" s="239"/>
    </row>
    <row r="332" spans="1:9" x14ac:dyDescent="0.2">
      <c r="A332" s="1" t="s">
        <v>244</v>
      </c>
      <c r="B332" s="1" t="s">
        <v>248</v>
      </c>
      <c r="C332" s="255"/>
      <c r="D332" s="44" t="s">
        <v>101</v>
      </c>
      <c r="E332" s="196" t="s">
        <v>6</v>
      </c>
      <c r="F332" s="196">
        <v>2</v>
      </c>
      <c r="G332" s="181"/>
      <c r="H332" s="118">
        <f t="shared" si="22"/>
        <v>0</v>
      </c>
      <c r="I332" s="239"/>
    </row>
    <row r="333" spans="1:9" x14ac:dyDescent="0.2">
      <c r="A333" s="1" t="s">
        <v>244</v>
      </c>
      <c r="B333" s="1" t="s">
        <v>248</v>
      </c>
      <c r="C333" s="255"/>
      <c r="D333" s="47"/>
      <c r="E333" s="196"/>
      <c r="F333" s="196"/>
      <c r="G333" s="181"/>
      <c r="H333" s="118"/>
      <c r="I333" s="239"/>
    </row>
    <row r="334" spans="1:9" x14ac:dyDescent="0.2">
      <c r="A334" s="1" t="s">
        <v>244</v>
      </c>
      <c r="B334" s="1" t="s">
        <v>248</v>
      </c>
      <c r="C334" s="259" t="s">
        <v>225</v>
      </c>
      <c r="D334" s="46" t="s">
        <v>71</v>
      </c>
      <c r="E334" s="46"/>
      <c r="F334" s="93"/>
      <c r="G334" s="181"/>
      <c r="H334" s="125"/>
      <c r="I334" s="239"/>
    </row>
    <row r="335" spans="1:9" x14ac:dyDescent="0.2">
      <c r="A335" s="1" t="s">
        <v>244</v>
      </c>
      <c r="B335" s="1" t="s">
        <v>248</v>
      </c>
      <c r="C335" s="255"/>
      <c r="D335" s="48" t="s">
        <v>18</v>
      </c>
      <c r="E335" s="196" t="s">
        <v>105</v>
      </c>
      <c r="F335" s="196">
        <v>85</v>
      </c>
      <c r="G335" s="181"/>
      <c r="H335" s="118">
        <f t="shared" ref="H335:H336" si="23">G335*$F335</f>
        <v>0</v>
      </c>
      <c r="I335" s="239"/>
    </row>
    <row r="336" spans="1:9" x14ac:dyDescent="0.2">
      <c r="A336" s="1" t="s">
        <v>244</v>
      </c>
      <c r="B336" s="1" t="s">
        <v>248</v>
      </c>
      <c r="C336" s="255"/>
      <c r="D336" s="48" t="s">
        <v>20</v>
      </c>
      <c r="E336" s="196" t="s">
        <v>105</v>
      </c>
      <c r="F336" s="196">
        <v>32</v>
      </c>
      <c r="G336" s="181"/>
      <c r="H336" s="118">
        <f t="shared" si="23"/>
        <v>0</v>
      </c>
      <c r="I336" s="239"/>
    </row>
    <row r="337" spans="1:9" x14ac:dyDescent="0.2">
      <c r="A337" s="1" t="s">
        <v>244</v>
      </c>
      <c r="B337" s="1" t="s">
        <v>248</v>
      </c>
      <c r="C337" s="255"/>
      <c r="D337" s="47"/>
      <c r="E337" s="196"/>
      <c r="F337" s="196"/>
      <c r="G337" s="181"/>
      <c r="H337" s="118"/>
      <c r="I337" s="239"/>
    </row>
    <row r="338" spans="1:9" x14ac:dyDescent="0.2">
      <c r="A338" s="1" t="s">
        <v>244</v>
      </c>
      <c r="B338" s="1" t="s">
        <v>248</v>
      </c>
      <c r="C338" s="259" t="s">
        <v>226</v>
      </c>
      <c r="D338" s="194" t="s">
        <v>106</v>
      </c>
      <c r="E338" s="195" t="s">
        <v>6</v>
      </c>
      <c r="F338" s="195">
        <v>34</v>
      </c>
      <c r="G338" s="181"/>
      <c r="H338" s="118">
        <f>G338*$F338</f>
        <v>0</v>
      </c>
      <c r="I338" s="239"/>
    </row>
    <row r="339" spans="1:9" x14ac:dyDescent="0.2">
      <c r="A339" s="1" t="s">
        <v>244</v>
      </c>
      <c r="B339" s="1" t="s">
        <v>248</v>
      </c>
      <c r="C339" s="255"/>
      <c r="D339" s="44"/>
      <c r="E339" s="196"/>
      <c r="F339" s="196"/>
      <c r="G339" s="181"/>
      <c r="H339" s="118"/>
      <c r="I339" s="239"/>
    </row>
    <row r="340" spans="1:9" x14ac:dyDescent="0.2">
      <c r="A340" s="1" t="s">
        <v>244</v>
      </c>
      <c r="B340" s="1" t="s">
        <v>248</v>
      </c>
      <c r="C340" s="259" t="s">
        <v>227</v>
      </c>
      <c r="D340" s="194" t="s">
        <v>107</v>
      </c>
      <c r="E340" s="46"/>
      <c r="F340" s="93"/>
      <c r="G340" s="181"/>
      <c r="H340" s="125"/>
      <c r="I340" s="239"/>
    </row>
    <row r="341" spans="1:9" x14ac:dyDescent="0.2">
      <c r="A341" s="1" t="s">
        <v>244</v>
      </c>
      <c r="B341" s="1" t="s">
        <v>248</v>
      </c>
      <c r="C341" s="255"/>
      <c r="D341" s="49" t="s">
        <v>18</v>
      </c>
      <c r="E341" s="195" t="s">
        <v>19</v>
      </c>
      <c r="F341" s="195">
        <v>1382</v>
      </c>
      <c r="G341" s="181"/>
      <c r="H341" s="118">
        <f t="shared" ref="H341:H342" si="24">G341*$F341</f>
        <v>0</v>
      </c>
      <c r="I341" s="239"/>
    </row>
    <row r="342" spans="1:9" x14ac:dyDescent="0.2">
      <c r="A342" s="1" t="s">
        <v>244</v>
      </c>
      <c r="B342" s="1" t="s">
        <v>248</v>
      </c>
      <c r="C342" s="255"/>
      <c r="D342" s="49" t="s">
        <v>20</v>
      </c>
      <c r="E342" s="195" t="s">
        <v>19</v>
      </c>
      <c r="F342" s="195">
        <v>1520</v>
      </c>
      <c r="G342" s="181"/>
      <c r="H342" s="118">
        <f t="shared" si="24"/>
        <v>0</v>
      </c>
      <c r="I342" s="239"/>
    </row>
    <row r="343" spans="1:9" x14ac:dyDescent="0.2">
      <c r="A343" s="1" t="s">
        <v>244</v>
      </c>
      <c r="B343" s="1" t="s">
        <v>248</v>
      </c>
      <c r="C343" s="255"/>
      <c r="D343" s="194"/>
      <c r="E343" s="195"/>
      <c r="F343" s="195"/>
      <c r="G343" s="181"/>
      <c r="H343" s="118"/>
      <c r="I343" s="239"/>
    </row>
    <row r="344" spans="1:9" x14ac:dyDescent="0.2">
      <c r="A344" s="1" t="s">
        <v>244</v>
      </c>
      <c r="B344" s="1" t="s">
        <v>248</v>
      </c>
      <c r="C344" s="259" t="s">
        <v>228</v>
      </c>
      <c r="D344" s="194" t="s">
        <v>81</v>
      </c>
      <c r="E344" s="46"/>
      <c r="F344" s="93"/>
      <c r="G344" s="181"/>
      <c r="H344" s="125"/>
      <c r="I344" s="239"/>
    </row>
    <row r="345" spans="1:9" x14ac:dyDescent="0.2">
      <c r="A345" s="1" t="s">
        <v>244</v>
      </c>
      <c r="B345" s="1" t="s">
        <v>248</v>
      </c>
      <c r="C345" s="255"/>
      <c r="D345" s="262" t="s">
        <v>117</v>
      </c>
      <c r="E345" s="50" t="s">
        <v>6</v>
      </c>
      <c r="F345" s="50">
        <v>1</v>
      </c>
      <c r="G345" s="181"/>
      <c r="H345" s="118">
        <f>G345*$F345</f>
        <v>0</v>
      </c>
      <c r="I345" s="239"/>
    </row>
    <row r="346" spans="1:9" x14ac:dyDescent="0.2">
      <c r="A346" s="1" t="s">
        <v>244</v>
      </c>
      <c r="B346" s="1" t="s">
        <v>248</v>
      </c>
      <c r="C346" s="255"/>
      <c r="D346" s="262"/>
      <c r="E346" s="196"/>
      <c r="F346" s="94"/>
      <c r="G346" s="181"/>
      <c r="H346" s="118"/>
      <c r="I346" s="239"/>
    </row>
    <row r="347" spans="1:9" x14ac:dyDescent="0.2">
      <c r="A347" s="1" t="s">
        <v>244</v>
      </c>
      <c r="B347" s="1" t="s">
        <v>248</v>
      </c>
      <c r="C347" s="255"/>
      <c r="D347" s="262" t="s">
        <v>118</v>
      </c>
      <c r="E347" s="50" t="s">
        <v>6</v>
      </c>
      <c r="F347" s="50">
        <v>1</v>
      </c>
      <c r="G347" s="181"/>
      <c r="H347" s="118">
        <f>G347*$F347</f>
        <v>0</v>
      </c>
      <c r="I347" s="239"/>
    </row>
    <row r="348" spans="1:9" x14ac:dyDescent="0.2">
      <c r="A348" s="1" t="s">
        <v>244</v>
      </c>
      <c r="B348" s="1" t="s">
        <v>248</v>
      </c>
      <c r="C348" s="255"/>
      <c r="D348" s="262"/>
      <c r="E348" s="50"/>
      <c r="F348" s="50"/>
      <c r="G348" s="181"/>
      <c r="H348" s="118"/>
      <c r="I348" s="239"/>
    </row>
    <row r="349" spans="1:9" x14ac:dyDescent="0.2">
      <c r="A349" s="1" t="s">
        <v>244</v>
      </c>
      <c r="B349" s="1" t="s">
        <v>248</v>
      </c>
      <c r="C349" s="255"/>
      <c r="D349" s="262" t="s">
        <v>119</v>
      </c>
      <c r="E349" s="50" t="s">
        <v>6</v>
      </c>
      <c r="F349" s="50">
        <v>1</v>
      </c>
      <c r="G349" s="181"/>
      <c r="H349" s="118">
        <f>G349*$F349</f>
        <v>0</v>
      </c>
      <c r="I349" s="239"/>
    </row>
    <row r="350" spans="1:9" x14ac:dyDescent="0.2">
      <c r="A350" s="1" t="s">
        <v>244</v>
      </c>
      <c r="B350" s="1" t="s">
        <v>248</v>
      </c>
      <c r="C350" s="255"/>
      <c r="D350" s="262"/>
      <c r="E350" s="50"/>
      <c r="F350" s="50"/>
      <c r="G350" s="181"/>
      <c r="H350" s="118"/>
      <c r="I350" s="239"/>
    </row>
    <row r="351" spans="1:9" x14ac:dyDescent="0.2">
      <c r="A351" s="1" t="s">
        <v>244</v>
      </c>
      <c r="B351" s="1" t="s">
        <v>248</v>
      </c>
      <c r="C351" s="255"/>
      <c r="D351" s="262" t="s">
        <v>120</v>
      </c>
      <c r="E351" s="50" t="s">
        <v>6</v>
      </c>
      <c r="F351" s="50">
        <v>1</v>
      </c>
      <c r="G351" s="181"/>
      <c r="H351" s="118">
        <f>G351*$F351</f>
        <v>0</v>
      </c>
      <c r="I351" s="239"/>
    </row>
    <row r="352" spans="1:9" x14ac:dyDescent="0.2">
      <c r="A352" s="1" t="s">
        <v>244</v>
      </c>
      <c r="B352" s="1" t="s">
        <v>248</v>
      </c>
      <c r="C352" s="255"/>
      <c r="D352" s="262"/>
      <c r="E352" s="50"/>
      <c r="F352" s="50"/>
      <c r="G352" s="181"/>
      <c r="H352" s="118"/>
      <c r="I352" s="239"/>
    </row>
    <row r="353" spans="1:9" x14ac:dyDescent="0.2">
      <c r="A353" s="1" t="s">
        <v>244</v>
      </c>
      <c r="B353" s="1" t="s">
        <v>248</v>
      </c>
      <c r="C353" s="255"/>
      <c r="D353" s="262" t="s">
        <v>121</v>
      </c>
      <c r="E353" s="50" t="s">
        <v>93</v>
      </c>
      <c r="F353" s="50">
        <v>1</v>
      </c>
      <c r="G353" s="181"/>
      <c r="H353" s="118">
        <f>G353*$F353</f>
        <v>0</v>
      </c>
      <c r="I353" s="239"/>
    </row>
    <row r="354" spans="1:9" x14ac:dyDescent="0.2">
      <c r="A354" s="1" t="s">
        <v>244</v>
      </c>
      <c r="B354" s="1" t="s">
        <v>248</v>
      </c>
      <c r="C354" s="255"/>
      <c r="D354" s="262"/>
      <c r="E354" s="50"/>
      <c r="F354" s="50"/>
      <c r="G354" s="181"/>
      <c r="H354" s="118"/>
      <c r="I354" s="239"/>
    </row>
    <row r="355" spans="1:9" x14ac:dyDescent="0.2">
      <c r="A355" s="1" t="s">
        <v>244</v>
      </c>
      <c r="B355" s="1" t="s">
        <v>248</v>
      </c>
      <c r="C355" s="255"/>
      <c r="D355" s="262" t="s">
        <v>122</v>
      </c>
      <c r="E355" s="196" t="s">
        <v>6</v>
      </c>
      <c r="F355" s="196">
        <v>1</v>
      </c>
      <c r="G355" s="181"/>
      <c r="H355" s="118">
        <f>G355*$F355</f>
        <v>0</v>
      </c>
      <c r="I355" s="239"/>
    </row>
    <row r="356" spans="1:9" x14ac:dyDescent="0.2">
      <c r="A356" s="1" t="s">
        <v>244</v>
      </c>
      <c r="B356" s="1" t="s">
        <v>248</v>
      </c>
      <c r="C356" s="255"/>
      <c r="D356" s="262"/>
      <c r="E356" s="196"/>
      <c r="F356" s="196"/>
      <c r="G356" s="181"/>
      <c r="H356" s="118"/>
      <c r="I356" s="239"/>
    </row>
    <row r="357" spans="1:9" x14ac:dyDescent="0.2">
      <c r="A357" s="1" t="s">
        <v>244</v>
      </c>
      <c r="B357" s="1" t="s">
        <v>248</v>
      </c>
      <c r="C357" s="255"/>
      <c r="D357" s="262" t="s">
        <v>123</v>
      </c>
      <c r="E357" s="196" t="s">
        <v>93</v>
      </c>
      <c r="F357" s="196">
        <v>1</v>
      </c>
      <c r="G357" s="181"/>
      <c r="H357" s="118">
        <f>G357*$F357</f>
        <v>0</v>
      </c>
      <c r="I357" s="239"/>
    </row>
    <row r="358" spans="1:9" x14ac:dyDescent="0.2">
      <c r="A358" s="1" t="s">
        <v>244</v>
      </c>
      <c r="B358" s="1" t="s">
        <v>248</v>
      </c>
      <c r="C358" s="255"/>
      <c r="D358" s="262"/>
      <c r="E358" s="196"/>
      <c r="F358" s="196"/>
      <c r="G358" s="181"/>
      <c r="H358" s="118"/>
      <c r="I358" s="239"/>
    </row>
    <row r="359" spans="1:9" x14ac:dyDescent="0.2">
      <c r="A359" s="1" t="s">
        <v>244</v>
      </c>
      <c r="B359" s="1" t="s">
        <v>248</v>
      </c>
      <c r="C359" s="259" t="s">
        <v>229</v>
      </c>
      <c r="D359" s="194" t="s">
        <v>66</v>
      </c>
      <c r="E359" s="46"/>
      <c r="F359" s="93"/>
      <c r="G359" s="181"/>
      <c r="H359" s="125"/>
      <c r="I359" s="239"/>
    </row>
    <row r="360" spans="1:9" x14ac:dyDescent="0.2">
      <c r="A360" s="1" t="s">
        <v>244</v>
      </c>
      <c r="B360" s="1" t="s">
        <v>248</v>
      </c>
      <c r="C360" s="255"/>
      <c r="D360" s="262" t="s">
        <v>124</v>
      </c>
      <c r="E360" s="196" t="s">
        <v>93</v>
      </c>
      <c r="F360" s="196">
        <v>1</v>
      </c>
      <c r="G360" s="181"/>
      <c r="H360" s="118">
        <f t="shared" ref="H360:H362" si="25">G360*$F360</f>
        <v>0</v>
      </c>
      <c r="I360" s="239"/>
    </row>
    <row r="361" spans="1:9" x14ac:dyDescent="0.2">
      <c r="A361" s="1" t="s">
        <v>244</v>
      </c>
      <c r="B361" s="1" t="s">
        <v>248</v>
      </c>
      <c r="C361" s="255"/>
      <c r="D361" s="262" t="s">
        <v>125</v>
      </c>
      <c r="E361" s="196" t="s">
        <v>93</v>
      </c>
      <c r="F361" s="196">
        <v>1</v>
      </c>
      <c r="G361" s="181"/>
      <c r="H361" s="118">
        <f t="shared" si="25"/>
        <v>0</v>
      </c>
      <c r="I361" s="239"/>
    </row>
    <row r="362" spans="1:9" x14ac:dyDescent="0.2">
      <c r="A362" s="1" t="s">
        <v>244</v>
      </c>
      <c r="B362" s="1" t="s">
        <v>248</v>
      </c>
      <c r="C362" s="255"/>
      <c r="D362" s="262" t="s">
        <v>124</v>
      </c>
      <c r="E362" s="196" t="s">
        <v>93</v>
      </c>
      <c r="F362" s="196">
        <v>1</v>
      </c>
      <c r="G362" s="181"/>
      <c r="H362" s="118">
        <f t="shared" si="25"/>
        <v>0</v>
      </c>
      <c r="I362" s="239"/>
    </row>
    <row r="363" spans="1:9" x14ac:dyDescent="0.2">
      <c r="A363" s="1" t="s">
        <v>244</v>
      </c>
      <c r="B363" s="1" t="s">
        <v>248</v>
      </c>
      <c r="C363" s="255"/>
      <c r="D363" s="262" t="s">
        <v>118</v>
      </c>
      <c r="E363" s="196"/>
      <c r="F363" s="196"/>
      <c r="G363" s="181"/>
      <c r="H363" s="118"/>
      <c r="I363" s="239"/>
    </row>
    <row r="364" spans="1:9" x14ac:dyDescent="0.2">
      <c r="A364" s="1" t="s">
        <v>244</v>
      </c>
      <c r="B364" s="1" t="s">
        <v>248</v>
      </c>
      <c r="C364" s="259" t="s">
        <v>230</v>
      </c>
      <c r="D364" s="194" t="s">
        <v>113</v>
      </c>
      <c r="E364" s="46"/>
      <c r="F364" s="93"/>
      <c r="G364" s="181"/>
      <c r="H364" s="125"/>
      <c r="I364" s="239"/>
    </row>
    <row r="365" spans="1:9" x14ac:dyDescent="0.2">
      <c r="A365" s="1" t="s">
        <v>244</v>
      </c>
      <c r="B365" s="1" t="s">
        <v>248</v>
      </c>
      <c r="C365" s="255"/>
      <c r="D365" s="49" t="s">
        <v>18</v>
      </c>
      <c r="E365" s="195" t="s">
        <v>6</v>
      </c>
      <c r="F365" s="195">
        <v>42</v>
      </c>
      <c r="G365" s="181"/>
      <c r="H365" s="118">
        <f t="shared" ref="H365:H366" si="26">G365*$F365</f>
        <v>0</v>
      </c>
      <c r="I365" s="239"/>
    </row>
    <row r="366" spans="1:9" x14ac:dyDescent="0.2">
      <c r="A366" s="1" t="s">
        <v>244</v>
      </c>
      <c r="B366" s="1" t="s">
        <v>248</v>
      </c>
      <c r="C366" s="255"/>
      <c r="D366" s="49" t="s">
        <v>20</v>
      </c>
      <c r="E366" s="195" t="s">
        <v>6</v>
      </c>
      <c r="F366" s="195">
        <v>42</v>
      </c>
      <c r="G366" s="181"/>
      <c r="H366" s="118">
        <f t="shared" si="26"/>
        <v>0</v>
      </c>
      <c r="I366" s="239"/>
    </row>
    <row r="367" spans="1:9" x14ac:dyDescent="0.2">
      <c r="A367" s="1" t="s">
        <v>244</v>
      </c>
      <c r="B367" s="1" t="s">
        <v>248</v>
      </c>
      <c r="C367" s="255"/>
      <c r="D367" s="262"/>
      <c r="E367" s="196"/>
      <c r="F367" s="196"/>
      <c r="G367" s="181"/>
      <c r="H367" s="118"/>
      <c r="I367" s="239"/>
    </row>
    <row r="368" spans="1:9" x14ac:dyDescent="0.2">
      <c r="A368" s="1" t="s">
        <v>244</v>
      </c>
      <c r="B368" s="1" t="s">
        <v>248</v>
      </c>
      <c r="C368" s="259" t="s">
        <v>231</v>
      </c>
      <c r="D368" s="194" t="s">
        <v>126</v>
      </c>
      <c r="E368" s="195" t="s">
        <v>6</v>
      </c>
      <c r="F368" s="195">
        <v>564</v>
      </c>
      <c r="G368" s="181"/>
      <c r="H368" s="118">
        <f>G368*$F368</f>
        <v>0</v>
      </c>
      <c r="I368" s="239"/>
    </row>
    <row r="369" spans="1:9" x14ac:dyDescent="0.2">
      <c r="A369" s="1" t="s">
        <v>244</v>
      </c>
      <c r="B369" s="1" t="s">
        <v>248</v>
      </c>
      <c r="C369" s="255"/>
      <c r="D369" s="44"/>
      <c r="E369" s="196"/>
      <c r="F369" s="196"/>
      <c r="G369" s="181"/>
      <c r="H369" s="118"/>
      <c r="I369" s="239"/>
    </row>
    <row r="370" spans="1:9" x14ac:dyDescent="0.2">
      <c r="A370" s="1" t="s">
        <v>244</v>
      </c>
      <c r="B370" s="1" t="s">
        <v>248</v>
      </c>
      <c r="C370" s="259" t="s">
        <v>232</v>
      </c>
      <c r="D370" s="194" t="s">
        <v>23</v>
      </c>
      <c r="E370" s="196" t="s">
        <v>6</v>
      </c>
      <c r="F370" s="196">
        <v>1128</v>
      </c>
      <c r="G370" s="181"/>
      <c r="H370" s="118">
        <f>G370*$F370</f>
        <v>0</v>
      </c>
      <c r="I370" s="239"/>
    </row>
    <row r="371" spans="1:9" x14ac:dyDescent="0.2">
      <c r="A371" s="1" t="s">
        <v>244</v>
      </c>
      <c r="B371" s="1" t="s">
        <v>248</v>
      </c>
      <c r="C371" s="255"/>
      <c r="D371" s="44"/>
      <c r="E371" s="196"/>
      <c r="F371" s="196"/>
      <c r="G371" s="181"/>
      <c r="H371" s="118"/>
      <c r="I371" s="239"/>
    </row>
    <row r="372" spans="1:9" x14ac:dyDescent="0.2">
      <c r="A372" s="1" t="s">
        <v>244</v>
      </c>
      <c r="B372" s="1" t="s">
        <v>248</v>
      </c>
      <c r="C372" s="259" t="s">
        <v>233</v>
      </c>
      <c r="D372" s="194" t="s">
        <v>24</v>
      </c>
      <c r="E372" s="46"/>
      <c r="F372" s="93"/>
      <c r="G372" s="181"/>
      <c r="H372" s="125"/>
      <c r="I372" s="239"/>
    </row>
    <row r="373" spans="1:9" x14ac:dyDescent="0.2">
      <c r="A373" s="1" t="s">
        <v>244</v>
      </c>
      <c r="B373" s="1" t="s">
        <v>248</v>
      </c>
      <c r="C373" s="255"/>
      <c r="D373" s="44" t="s">
        <v>25</v>
      </c>
      <c r="E373" s="196" t="s">
        <v>6</v>
      </c>
      <c r="F373" s="196">
        <v>25</v>
      </c>
      <c r="G373" s="181"/>
      <c r="H373" s="118">
        <f t="shared" ref="H373:H374" si="27">G373*$F373</f>
        <v>0</v>
      </c>
      <c r="I373" s="239"/>
    </row>
    <row r="374" spans="1:9" x14ac:dyDescent="0.2">
      <c r="A374" s="1" t="s">
        <v>244</v>
      </c>
      <c r="B374" s="1" t="s">
        <v>248</v>
      </c>
      <c r="C374" s="255"/>
      <c r="D374" s="44" t="s">
        <v>26</v>
      </c>
      <c r="E374" s="196" t="s">
        <v>6</v>
      </c>
      <c r="F374" s="196">
        <v>20</v>
      </c>
      <c r="G374" s="181"/>
      <c r="H374" s="118">
        <f t="shared" si="27"/>
        <v>0</v>
      </c>
      <c r="I374" s="239"/>
    </row>
    <row r="375" spans="1:9" x14ac:dyDescent="0.2">
      <c r="A375" s="1" t="s">
        <v>244</v>
      </c>
      <c r="B375" s="1" t="s">
        <v>248</v>
      </c>
      <c r="C375" s="255"/>
      <c r="D375" s="44"/>
      <c r="E375" s="196"/>
      <c r="F375" s="196"/>
      <c r="G375" s="181"/>
      <c r="H375" s="118"/>
      <c r="I375" s="239"/>
    </row>
    <row r="376" spans="1:9" x14ac:dyDescent="0.2">
      <c r="A376" s="1" t="s">
        <v>244</v>
      </c>
      <c r="B376" s="1" t="s">
        <v>248</v>
      </c>
      <c r="C376" s="259" t="s">
        <v>234</v>
      </c>
      <c r="D376" s="194" t="s">
        <v>27</v>
      </c>
      <c r="E376" s="194"/>
      <c r="F376" s="93"/>
      <c r="G376" s="181"/>
      <c r="H376" s="126"/>
      <c r="I376" s="239"/>
    </row>
    <row r="377" spans="1:9" x14ac:dyDescent="0.2">
      <c r="A377" s="1" t="s">
        <v>244</v>
      </c>
      <c r="B377" s="1" t="s">
        <v>248</v>
      </c>
      <c r="C377" s="255"/>
      <c r="D377" s="49" t="s">
        <v>268</v>
      </c>
      <c r="E377" s="195" t="s">
        <v>19</v>
      </c>
      <c r="F377" s="195">
        <v>324</v>
      </c>
      <c r="G377" s="181"/>
      <c r="H377" s="118">
        <f>G377*$F377</f>
        <v>0</v>
      </c>
      <c r="I377" s="239"/>
    </row>
    <row r="378" spans="1:9" x14ac:dyDescent="0.2">
      <c r="A378" s="1" t="s">
        <v>244</v>
      </c>
      <c r="B378" s="1" t="s">
        <v>248</v>
      </c>
      <c r="C378" s="255"/>
      <c r="D378" s="44"/>
      <c r="E378" s="196"/>
      <c r="F378" s="196"/>
      <c r="G378" s="45"/>
      <c r="H378" s="127"/>
      <c r="I378" s="239"/>
    </row>
    <row r="379" spans="1:9" x14ac:dyDescent="0.2">
      <c r="A379" s="1" t="s">
        <v>255</v>
      </c>
      <c r="B379" s="1" t="s">
        <v>255</v>
      </c>
      <c r="C379" s="268"/>
      <c r="D379" s="269"/>
      <c r="E379" s="270"/>
      <c r="F379" s="270"/>
      <c r="G379" s="271"/>
      <c r="H379" s="272">
        <f>SUM(H321:H377)</f>
        <v>0</v>
      </c>
      <c r="I379" s="229"/>
    </row>
    <row r="380" spans="1:9" x14ac:dyDescent="0.2">
      <c r="A380" s="1" t="s">
        <v>244</v>
      </c>
      <c r="B380" s="1" t="s">
        <v>249</v>
      </c>
      <c r="C380" s="249"/>
      <c r="D380" s="186"/>
      <c r="G380" s="103"/>
      <c r="H380" s="130"/>
      <c r="I380" s="239"/>
    </row>
    <row r="381" spans="1:9" x14ac:dyDescent="0.2">
      <c r="A381" s="1" t="s">
        <v>244</v>
      </c>
      <c r="B381" s="1" t="s">
        <v>249</v>
      </c>
      <c r="C381" s="256"/>
      <c r="D381" s="158" t="s">
        <v>140</v>
      </c>
      <c r="E381" s="159"/>
      <c r="F381" s="159"/>
      <c r="G381" s="14"/>
      <c r="H381" s="118"/>
      <c r="I381" s="239"/>
    </row>
    <row r="382" spans="1:9" x14ac:dyDescent="0.2">
      <c r="A382" s="1" t="s">
        <v>244</v>
      </c>
      <c r="B382" s="1" t="s">
        <v>249</v>
      </c>
      <c r="C382" s="257"/>
      <c r="D382" s="9"/>
      <c r="E382" s="10"/>
      <c r="F382" s="10"/>
      <c r="G382" s="19"/>
      <c r="H382" s="120"/>
      <c r="I382" s="239"/>
    </row>
    <row r="383" spans="1:9" x14ac:dyDescent="0.2">
      <c r="A383" s="1" t="s">
        <v>244</v>
      </c>
      <c r="B383" s="1" t="s">
        <v>249</v>
      </c>
      <c r="C383" s="258" t="s">
        <v>221</v>
      </c>
      <c r="D383" s="161" t="s">
        <v>1</v>
      </c>
      <c r="E383" s="161" t="s">
        <v>272</v>
      </c>
      <c r="F383" s="161" t="s">
        <v>274</v>
      </c>
      <c r="G383" s="112" t="s">
        <v>273</v>
      </c>
      <c r="H383" s="119" t="s">
        <v>353</v>
      </c>
      <c r="I383" s="134" t="s">
        <v>354</v>
      </c>
    </row>
    <row r="384" spans="1:9" x14ac:dyDescent="0.2">
      <c r="A384" s="1" t="s">
        <v>244</v>
      </c>
      <c r="B384" s="1" t="s">
        <v>249</v>
      </c>
      <c r="C384" s="263"/>
      <c r="D384" s="51"/>
      <c r="E384" s="52"/>
      <c r="F384" s="52"/>
      <c r="G384" s="53"/>
      <c r="H384" s="128"/>
      <c r="I384" s="239"/>
    </row>
    <row r="385" spans="1:9" x14ac:dyDescent="0.2">
      <c r="A385" s="1" t="s">
        <v>244</v>
      </c>
      <c r="B385" s="1" t="s">
        <v>249</v>
      </c>
      <c r="C385" s="259" t="s">
        <v>222</v>
      </c>
      <c r="D385" s="198" t="s">
        <v>96</v>
      </c>
      <c r="E385" s="52" t="s">
        <v>6</v>
      </c>
      <c r="F385" s="52">
        <v>10</v>
      </c>
      <c r="G385" s="181"/>
      <c r="H385" s="118">
        <f>G385*$F385</f>
        <v>0</v>
      </c>
      <c r="I385" s="239"/>
    </row>
    <row r="386" spans="1:9" x14ac:dyDescent="0.2">
      <c r="A386" s="1" t="s">
        <v>244</v>
      </c>
      <c r="B386" s="1" t="s">
        <v>249</v>
      </c>
      <c r="C386" s="263"/>
      <c r="D386" s="54"/>
      <c r="E386" s="52"/>
      <c r="F386" s="52"/>
      <c r="G386" s="181"/>
      <c r="H386" s="118"/>
      <c r="I386" s="239"/>
    </row>
    <row r="387" spans="1:9" x14ac:dyDescent="0.2">
      <c r="A387" s="1" t="s">
        <v>244</v>
      </c>
      <c r="B387" s="1" t="s">
        <v>249</v>
      </c>
      <c r="C387" s="259" t="s">
        <v>223</v>
      </c>
      <c r="D387" s="198" t="s">
        <v>97</v>
      </c>
      <c r="E387" s="52" t="s">
        <v>6</v>
      </c>
      <c r="F387" s="52">
        <v>14</v>
      </c>
      <c r="G387" s="181"/>
      <c r="H387" s="118">
        <f>G387*$F387</f>
        <v>0</v>
      </c>
      <c r="I387" s="239"/>
    </row>
    <row r="388" spans="1:9" x14ac:dyDescent="0.2">
      <c r="A388" s="1" t="s">
        <v>244</v>
      </c>
      <c r="B388" s="1" t="s">
        <v>249</v>
      </c>
      <c r="C388" s="263"/>
      <c r="D388" s="54"/>
      <c r="E388" s="52"/>
      <c r="F388" s="52"/>
      <c r="G388" s="181"/>
      <c r="H388" s="118"/>
      <c r="I388" s="239"/>
    </row>
    <row r="389" spans="1:9" x14ac:dyDescent="0.2">
      <c r="A389" s="1" t="s">
        <v>244</v>
      </c>
      <c r="B389" s="1" t="s">
        <v>249</v>
      </c>
      <c r="C389" s="259" t="s">
        <v>224</v>
      </c>
      <c r="D389" s="198" t="s">
        <v>98</v>
      </c>
      <c r="E389" s="198"/>
      <c r="F389" s="95"/>
      <c r="G389" s="181"/>
      <c r="H389" s="64"/>
      <c r="I389" s="239"/>
    </row>
    <row r="390" spans="1:9" x14ac:dyDescent="0.2">
      <c r="A390" s="1" t="s">
        <v>244</v>
      </c>
      <c r="B390" s="1" t="s">
        <v>249</v>
      </c>
      <c r="C390" s="263"/>
      <c r="D390" s="54" t="s">
        <v>99</v>
      </c>
      <c r="E390" s="52" t="s">
        <v>6</v>
      </c>
      <c r="F390" s="52">
        <v>2</v>
      </c>
      <c r="G390" s="181"/>
      <c r="H390" s="118">
        <f t="shared" ref="H390:H396" si="28">G390*$F390</f>
        <v>0</v>
      </c>
      <c r="I390" s="239"/>
    </row>
    <row r="391" spans="1:9" x14ac:dyDescent="0.2">
      <c r="A391" s="1" t="s">
        <v>244</v>
      </c>
      <c r="B391" s="1" t="s">
        <v>249</v>
      </c>
      <c r="C391" s="263"/>
      <c r="D391" s="54" t="s">
        <v>100</v>
      </c>
      <c r="E391" s="52" t="s">
        <v>6</v>
      </c>
      <c r="F391" s="52">
        <v>2</v>
      </c>
      <c r="G391" s="181"/>
      <c r="H391" s="118">
        <f t="shared" si="28"/>
        <v>0</v>
      </c>
      <c r="I391" s="239"/>
    </row>
    <row r="392" spans="1:9" x14ac:dyDescent="0.2">
      <c r="A392" s="1" t="s">
        <v>244</v>
      </c>
      <c r="B392" s="1" t="s">
        <v>249</v>
      </c>
      <c r="C392" s="263"/>
      <c r="D392" s="54" t="s">
        <v>101</v>
      </c>
      <c r="E392" s="52" t="s">
        <v>6</v>
      </c>
      <c r="F392" s="52">
        <v>2</v>
      </c>
      <c r="G392" s="181"/>
      <c r="H392" s="118">
        <f t="shared" si="28"/>
        <v>0</v>
      </c>
      <c r="I392" s="239"/>
    </row>
    <row r="393" spans="1:9" x14ac:dyDescent="0.2">
      <c r="A393" s="1" t="s">
        <v>244</v>
      </c>
      <c r="B393" s="1" t="s">
        <v>249</v>
      </c>
      <c r="C393" s="263"/>
      <c r="D393" s="54" t="s">
        <v>102</v>
      </c>
      <c r="E393" s="52" t="s">
        <v>6</v>
      </c>
      <c r="F393" s="52">
        <v>1</v>
      </c>
      <c r="G393" s="181"/>
      <c r="H393" s="118">
        <f t="shared" si="28"/>
        <v>0</v>
      </c>
      <c r="I393" s="239"/>
    </row>
    <row r="394" spans="1:9" x14ac:dyDescent="0.2">
      <c r="A394" s="1" t="s">
        <v>244</v>
      </c>
      <c r="B394" s="1" t="s">
        <v>249</v>
      </c>
      <c r="C394" s="263"/>
      <c r="D394" s="54" t="s">
        <v>103</v>
      </c>
      <c r="E394" s="52" t="s">
        <v>6</v>
      </c>
      <c r="F394" s="52">
        <v>1</v>
      </c>
      <c r="G394" s="181"/>
      <c r="H394" s="118">
        <f t="shared" si="28"/>
        <v>0</v>
      </c>
      <c r="I394" s="239"/>
    </row>
    <row r="395" spans="1:9" x14ac:dyDescent="0.2">
      <c r="A395" s="1" t="s">
        <v>244</v>
      </c>
      <c r="B395" s="1" t="s">
        <v>249</v>
      </c>
      <c r="C395" s="263"/>
      <c r="D395" s="54" t="s">
        <v>104</v>
      </c>
      <c r="E395" s="52" t="s">
        <v>6</v>
      </c>
      <c r="F395" s="52">
        <v>1</v>
      </c>
      <c r="G395" s="181"/>
      <c r="H395" s="118">
        <f t="shared" si="28"/>
        <v>0</v>
      </c>
      <c r="I395" s="239"/>
    </row>
    <row r="396" spans="1:9" x14ac:dyDescent="0.2">
      <c r="A396" s="1" t="s">
        <v>244</v>
      </c>
      <c r="B396" s="1" t="s">
        <v>249</v>
      </c>
      <c r="C396" s="263"/>
      <c r="D396" s="54" t="s">
        <v>101</v>
      </c>
      <c r="E396" s="52" t="s">
        <v>6</v>
      </c>
      <c r="F396" s="52">
        <v>1</v>
      </c>
      <c r="G396" s="181"/>
      <c r="H396" s="118">
        <f t="shared" si="28"/>
        <v>0</v>
      </c>
      <c r="I396" s="239"/>
    </row>
    <row r="397" spans="1:9" x14ac:dyDescent="0.2">
      <c r="A397" s="1" t="s">
        <v>244</v>
      </c>
      <c r="B397" s="1" t="s">
        <v>249</v>
      </c>
      <c r="C397" s="263"/>
      <c r="D397" s="55"/>
      <c r="E397" s="52"/>
      <c r="F397" s="52"/>
      <c r="G397" s="181"/>
      <c r="H397" s="118"/>
      <c r="I397" s="239"/>
    </row>
    <row r="398" spans="1:9" x14ac:dyDescent="0.2">
      <c r="A398" s="1" t="s">
        <v>244</v>
      </c>
      <c r="B398" s="1" t="s">
        <v>249</v>
      </c>
      <c r="C398" s="259" t="s">
        <v>225</v>
      </c>
      <c r="D398" s="56" t="s">
        <v>71</v>
      </c>
      <c r="E398" s="198"/>
      <c r="F398" s="95"/>
      <c r="G398" s="181"/>
      <c r="H398" s="64"/>
      <c r="I398" s="239"/>
    </row>
    <row r="399" spans="1:9" x14ac:dyDescent="0.2">
      <c r="A399" s="1" t="s">
        <v>244</v>
      </c>
      <c r="B399" s="1" t="s">
        <v>249</v>
      </c>
      <c r="C399" s="263"/>
      <c r="D399" s="57" t="s">
        <v>18</v>
      </c>
      <c r="E399" s="52" t="s">
        <v>105</v>
      </c>
      <c r="F399" s="52">
        <v>38</v>
      </c>
      <c r="G399" s="181"/>
      <c r="H399" s="118">
        <f t="shared" ref="H399:H400" si="29">G399*$F399</f>
        <v>0</v>
      </c>
      <c r="I399" s="239"/>
    </row>
    <row r="400" spans="1:9" x14ac:dyDescent="0.2">
      <c r="A400" s="1" t="s">
        <v>244</v>
      </c>
      <c r="B400" s="1" t="s">
        <v>249</v>
      </c>
      <c r="C400" s="263"/>
      <c r="D400" s="57" t="s">
        <v>20</v>
      </c>
      <c r="E400" s="52" t="s">
        <v>105</v>
      </c>
      <c r="F400" s="52">
        <v>27.5</v>
      </c>
      <c r="G400" s="181"/>
      <c r="H400" s="118">
        <f t="shared" si="29"/>
        <v>0</v>
      </c>
      <c r="I400" s="239"/>
    </row>
    <row r="401" spans="1:9" x14ac:dyDescent="0.2">
      <c r="A401" s="1" t="s">
        <v>244</v>
      </c>
      <c r="B401" s="1" t="s">
        <v>249</v>
      </c>
      <c r="C401" s="263"/>
      <c r="D401" s="55"/>
      <c r="E401" s="52"/>
      <c r="F401" s="52"/>
      <c r="G401" s="181"/>
      <c r="H401" s="118"/>
      <c r="I401" s="239"/>
    </row>
    <row r="402" spans="1:9" x14ac:dyDescent="0.2">
      <c r="A402" s="1" t="s">
        <v>244</v>
      </c>
      <c r="B402" s="1" t="s">
        <v>249</v>
      </c>
      <c r="C402" s="259" t="s">
        <v>226</v>
      </c>
      <c r="D402" s="198" t="s">
        <v>106</v>
      </c>
      <c r="E402" s="58" t="s">
        <v>6</v>
      </c>
      <c r="F402" s="58">
        <v>15</v>
      </c>
      <c r="G402" s="181"/>
      <c r="H402" s="118">
        <f>G402*$F402</f>
        <v>0</v>
      </c>
      <c r="I402" s="239"/>
    </row>
    <row r="403" spans="1:9" x14ac:dyDescent="0.2">
      <c r="A403" s="1" t="s">
        <v>244</v>
      </c>
      <c r="B403" s="1" t="s">
        <v>249</v>
      </c>
      <c r="C403" s="263"/>
      <c r="D403" s="54"/>
      <c r="E403" s="52"/>
      <c r="F403" s="52"/>
      <c r="G403" s="181"/>
      <c r="H403" s="118"/>
      <c r="I403" s="239"/>
    </row>
    <row r="404" spans="1:9" x14ac:dyDescent="0.2">
      <c r="A404" s="1" t="s">
        <v>244</v>
      </c>
      <c r="B404" s="1" t="s">
        <v>249</v>
      </c>
      <c r="C404" s="259" t="s">
        <v>227</v>
      </c>
      <c r="D404" s="198" t="s">
        <v>107</v>
      </c>
      <c r="E404" s="198"/>
      <c r="F404" s="95"/>
      <c r="G404" s="181"/>
      <c r="H404" s="64"/>
      <c r="I404" s="239"/>
    </row>
    <row r="405" spans="1:9" x14ac:dyDescent="0.2">
      <c r="A405" s="1" t="s">
        <v>244</v>
      </c>
      <c r="B405" s="1" t="s">
        <v>249</v>
      </c>
      <c r="C405" s="263"/>
      <c r="D405" s="57" t="s">
        <v>18</v>
      </c>
      <c r="E405" s="58" t="s">
        <v>19</v>
      </c>
      <c r="F405" s="58">
        <v>987.69</v>
      </c>
      <c r="G405" s="181"/>
      <c r="H405" s="118">
        <f t="shared" ref="H405:H406" si="30">G405*$F405</f>
        <v>0</v>
      </c>
      <c r="I405" s="239"/>
    </row>
    <row r="406" spans="1:9" x14ac:dyDescent="0.2">
      <c r="A406" s="1" t="s">
        <v>244</v>
      </c>
      <c r="B406" s="1" t="s">
        <v>249</v>
      </c>
      <c r="C406" s="263"/>
      <c r="D406" s="57" t="s">
        <v>20</v>
      </c>
      <c r="E406" s="58" t="s">
        <v>19</v>
      </c>
      <c r="F406" s="58">
        <v>1045.7</v>
      </c>
      <c r="G406" s="181"/>
      <c r="H406" s="118">
        <f t="shared" si="30"/>
        <v>0</v>
      </c>
      <c r="I406" s="239"/>
    </row>
    <row r="407" spans="1:9" x14ac:dyDescent="0.2">
      <c r="A407" s="1" t="s">
        <v>244</v>
      </c>
      <c r="B407" s="1" t="s">
        <v>249</v>
      </c>
      <c r="C407" s="263"/>
      <c r="D407" s="198"/>
      <c r="E407" s="58"/>
      <c r="F407" s="58"/>
      <c r="G407" s="181"/>
      <c r="H407" s="118"/>
      <c r="I407" s="239"/>
    </row>
    <row r="408" spans="1:9" x14ac:dyDescent="0.2">
      <c r="A408" s="1" t="s">
        <v>244</v>
      </c>
      <c r="B408" s="1" t="s">
        <v>249</v>
      </c>
      <c r="C408" s="259" t="s">
        <v>228</v>
      </c>
      <c r="D408" s="198" t="s">
        <v>81</v>
      </c>
      <c r="E408" s="198"/>
      <c r="F408" s="95"/>
      <c r="G408" s="181"/>
      <c r="H408" s="64"/>
      <c r="I408" s="239"/>
    </row>
    <row r="409" spans="1:9" x14ac:dyDescent="0.2">
      <c r="A409" s="1" t="s">
        <v>244</v>
      </c>
      <c r="B409" s="1" t="s">
        <v>249</v>
      </c>
      <c r="C409" s="263"/>
      <c r="D409" s="264" t="s">
        <v>108</v>
      </c>
      <c r="E409" s="59" t="s">
        <v>6</v>
      </c>
      <c r="F409" s="59">
        <v>1</v>
      </c>
      <c r="G409" s="181"/>
      <c r="H409" s="118">
        <f>G409*$F409</f>
        <v>0</v>
      </c>
      <c r="I409" s="239"/>
    </row>
    <row r="410" spans="1:9" x14ac:dyDescent="0.2">
      <c r="A410" s="1" t="s">
        <v>244</v>
      </c>
      <c r="B410" s="1" t="s">
        <v>249</v>
      </c>
      <c r="C410" s="263"/>
      <c r="D410" s="264"/>
      <c r="E410" s="52"/>
      <c r="F410" s="52"/>
      <c r="G410" s="181"/>
      <c r="H410" s="118"/>
      <c r="I410" s="239"/>
    </row>
    <row r="411" spans="1:9" x14ac:dyDescent="0.2">
      <c r="A411" s="1" t="s">
        <v>244</v>
      </c>
      <c r="B411" s="1" t="s">
        <v>249</v>
      </c>
      <c r="C411" s="263"/>
      <c r="D411" s="264" t="s">
        <v>109</v>
      </c>
      <c r="E411" s="59" t="s">
        <v>6</v>
      </c>
      <c r="F411" s="59">
        <v>2</v>
      </c>
      <c r="G411" s="181"/>
      <c r="H411" s="118">
        <f>G411*$F411</f>
        <v>0</v>
      </c>
      <c r="I411" s="239"/>
    </row>
    <row r="412" spans="1:9" x14ac:dyDescent="0.2">
      <c r="A412" s="1" t="s">
        <v>244</v>
      </c>
      <c r="B412" s="1" t="s">
        <v>249</v>
      </c>
      <c r="C412" s="263"/>
      <c r="D412" s="264"/>
      <c r="E412" s="59"/>
      <c r="F412" s="59"/>
      <c r="G412" s="181"/>
      <c r="H412" s="118"/>
      <c r="I412" s="239"/>
    </row>
    <row r="413" spans="1:9" x14ac:dyDescent="0.2">
      <c r="A413" s="1" t="s">
        <v>244</v>
      </c>
      <c r="B413" s="1" t="s">
        <v>249</v>
      </c>
      <c r="C413" s="263"/>
      <c r="D413" s="264" t="s">
        <v>110</v>
      </c>
      <c r="E413" s="59" t="s">
        <v>6</v>
      </c>
      <c r="F413" s="59">
        <v>1</v>
      </c>
      <c r="G413" s="181"/>
      <c r="H413" s="118">
        <f>G413*$F413</f>
        <v>0</v>
      </c>
      <c r="I413" s="239"/>
    </row>
    <row r="414" spans="1:9" x14ac:dyDescent="0.2">
      <c r="A414" s="1" t="s">
        <v>244</v>
      </c>
      <c r="B414" s="1" t="s">
        <v>249</v>
      </c>
      <c r="C414" s="263"/>
      <c r="D414" s="264"/>
      <c r="E414" s="59"/>
      <c r="F414" s="59"/>
      <c r="G414" s="181"/>
      <c r="H414" s="118"/>
      <c r="I414" s="239"/>
    </row>
    <row r="415" spans="1:9" x14ac:dyDescent="0.2">
      <c r="A415" s="1" t="s">
        <v>244</v>
      </c>
      <c r="B415" s="1" t="s">
        <v>249</v>
      </c>
      <c r="C415" s="263"/>
      <c r="D415" s="264" t="s">
        <v>111</v>
      </c>
      <c r="E415" s="59" t="s">
        <v>6</v>
      </c>
      <c r="F415" s="59">
        <v>1</v>
      </c>
      <c r="G415" s="181"/>
      <c r="H415" s="118">
        <f>G415*$F415</f>
        <v>0</v>
      </c>
      <c r="I415" s="239"/>
    </row>
    <row r="416" spans="1:9" x14ac:dyDescent="0.2">
      <c r="A416" s="1" t="s">
        <v>244</v>
      </c>
      <c r="B416" s="1" t="s">
        <v>249</v>
      </c>
      <c r="C416" s="263"/>
      <c r="D416" s="264"/>
      <c r="E416" s="59"/>
      <c r="F416" s="59"/>
      <c r="G416" s="181"/>
      <c r="H416" s="118"/>
      <c r="I416" s="239"/>
    </row>
    <row r="417" spans="1:9" x14ac:dyDescent="0.2">
      <c r="A417" s="1" t="s">
        <v>244</v>
      </c>
      <c r="B417" s="1" t="s">
        <v>249</v>
      </c>
      <c r="C417" s="263"/>
      <c r="D417" s="264" t="s">
        <v>112</v>
      </c>
      <c r="E417" s="52" t="s">
        <v>6</v>
      </c>
      <c r="F417" s="52">
        <v>1</v>
      </c>
      <c r="G417" s="181"/>
      <c r="H417" s="118">
        <f>G417*$F417</f>
        <v>0</v>
      </c>
      <c r="I417" s="239"/>
    </row>
    <row r="418" spans="1:9" x14ac:dyDescent="0.2">
      <c r="A418" s="1" t="s">
        <v>244</v>
      </c>
      <c r="B418" s="1" t="s">
        <v>249</v>
      </c>
      <c r="C418" s="263"/>
      <c r="D418" s="264"/>
      <c r="E418" s="52"/>
      <c r="F418" s="52"/>
      <c r="G418" s="181"/>
      <c r="H418" s="118"/>
      <c r="I418" s="239"/>
    </row>
    <row r="419" spans="1:9" x14ac:dyDescent="0.2">
      <c r="A419" s="1" t="s">
        <v>244</v>
      </c>
      <c r="B419" s="1" t="s">
        <v>249</v>
      </c>
      <c r="C419" s="259" t="s">
        <v>229</v>
      </c>
      <c r="D419" s="198" t="s">
        <v>113</v>
      </c>
      <c r="E419" s="198"/>
      <c r="F419" s="95"/>
      <c r="G419" s="181"/>
      <c r="H419" s="64"/>
      <c r="I419" s="239"/>
    </row>
    <row r="420" spans="1:9" x14ac:dyDescent="0.2">
      <c r="A420" s="1" t="s">
        <v>244</v>
      </c>
      <c r="B420" s="1" t="s">
        <v>249</v>
      </c>
      <c r="C420" s="263"/>
      <c r="D420" s="57" t="s">
        <v>18</v>
      </c>
      <c r="E420" s="58" t="s">
        <v>6</v>
      </c>
      <c r="F420" s="58">
        <v>30</v>
      </c>
      <c r="G420" s="181"/>
      <c r="H420" s="118">
        <f t="shared" ref="H420:H421" si="31">G420*$F420</f>
        <v>0</v>
      </c>
      <c r="I420" s="239"/>
    </row>
    <row r="421" spans="1:9" x14ac:dyDescent="0.2">
      <c r="A421" s="1" t="s">
        <v>244</v>
      </c>
      <c r="B421" s="1" t="s">
        <v>249</v>
      </c>
      <c r="C421" s="263"/>
      <c r="D421" s="57" t="s">
        <v>20</v>
      </c>
      <c r="E421" s="58" t="s">
        <v>6</v>
      </c>
      <c r="F421" s="58">
        <v>30</v>
      </c>
      <c r="G421" s="181"/>
      <c r="H421" s="118">
        <f t="shared" si="31"/>
        <v>0</v>
      </c>
      <c r="I421" s="239"/>
    </row>
    <row r="422" spans="1:9" x14ac:dyDescent="0.2">
      <c r="A422" s="1" t="s">
        <v>244</v>
      </c>
      <c r="B422" s="1" t="s">
        <v>249</v>
      </c>
      <c r="C422" s="263"/>
      <c r="D422" s="264"/>
      <c r="E422" s="52"/>
      <c r="F422" s="52"/>
      <c r="G422" s="181"/>
      <c r="H422" s="118"/>
      <c r="I422" s="239"/>
    </row>
    <row r="423" spans="1:9" x14ac:dyDescent="0.2">
      <c r="A423" s="1" t="s">
        <v>244</v>
      </c>
      <c r="B423" s="1" t="s">
        <v>249</v>
      </c>
      <c r="C423" s="259" t="s">
        <v>230</v>
      </c>
      <c r="D423" s="198" t="s">
        <v>114</v>
      </c>
      <c r="E423" s="58" t="s">
        <v>6</v>
      </c>
      <c r="F423" s="58">
        <v>32</v>
      </c>
      <c r="G423" s="181"/>
      <c r="H423" s="118">
        <f>G423*$F423</f>
        <v>0</v>
      </c>
      <c r="I423" s="239"/>
    </row>
    <row r="424" spans="1:9" x14ac:dyDescent="0.2">
      <c r="A424" s="1" t="s">
        <v>244</v>
      </c>
      <c r="B424" s="1" t="s">
        <v>249</v>
      </c>
      <c r="C424" s="263"/>
      <c r="D424" s="54"/>
      <c r="E424" s="52"/>
      <c r="F424" s="52"/>
      <c r="G424" s="181"/>
      <c r="H424" s="118"/>
      <c r="I424" s="239"/>
    </row>
    <row r="425" spans="1:9" x14ac:dyDescent="0.2">
      <c r="A425" s="1" t="s">
        <v>244</v>
      </c>
      <c r="B425" s="1" t="s">
        <v>249</v>
      </c>
      <c r="C425" s="259" t="s">
        <v>231</v>
      </c>
      <c r="D425" s="198" t="s">
        <v>24</v>
      </c>
      <c r="E425" s="198"/>
      <c r="F425" s="95"/>
      <c r="G425" s="181"/>
      <c r="H425" s="64"/>
      <c r="I425" s="239"/>
    </row>
    <row r="426" spans="1:9" x14ac:dyDescent="0.2">
      <c r="A426" s="1" t="s">
        <v>244</v>
      </c>
      <c r="B426" s="1" t="s">
        <v>249</v>
      </c>
      <c r="C426" s="263"/>
      <c r="D426" s="54" t="s">
        <v>25</v>
      </c>
      <c r="E426" s="52" t="s">
        <v>6</v>
      </c>
      <c r="F426" s="52">
        <v>30</v>
      </c>
      <c r="G426" s="181"/>
      <c r="H426" s="118">
        <f t="shared" ref="H426:H427" si="32">G426*$F426</f>
        <v>0</v>
      </c>
      <c r="I426" s="239"/>
    </row>
    <row r="427" spans="1:9" x14ac:dyDescent="0.2">
      <c r="A427" s="1" t="s">
        <v>244</v>
      </c>
      <c r="B427" s="1" t="s">
        <v>249</v>
      </c>
      <c r="C427" s="263"/>
      <c r="D427" s="54" t="s">
        <v>26</v>
      </c>
      <c r="E427" s="52" t="s">
        <v>6</v>
      </c>
      <c r="F427" s="52">
        <v>6</v>
      </c>
      <c r="G427" s="181"/>
      <c r="H427" s="118">
        <f t="shared" si="32"/>
        <v>0</v>
      </c>
      <c r="I427" s="239"/>
    </row>
    <row r="428" spans="1:9" x14ac:dyDescent="0.2">
      <c r="A428" s="1" t="s">
        <v>244</v>
      </c>
      <c r="B428" s="1" t="s">
        <v>249</v>
      </c>
      <c r="C428" s="263"/>
      <c r="D428" s="54"/>
      <c r="E428" s="52"/>
      <c r="F428" s="52"/>
      <c r="G428" s="181"/>
      <c r="H428" s="118"/>
      <c r="I428" s="239"/>
    </row>
    <row r="429" spans="1:9" x14ac:dyDescent="0.2">
      <c r="A429" s="1" t="s">
        <v>244</v>
      </c>
      <c r="B429" s="1" t="s">
        <v>249</v>
      </c>
      <c r="C429" s="259" t="s">
        <v>232</v>
      </c>
      <c r="D429" s="198" t="s">
        <v>27</v>
      </c>
      <c r="E429" s="198"/>
      <c r="F429" s="95"/>
      <c r="G429" s="181"/>
      <c r="H429" s="64"/>
      <c r="I429" s="239"/>
    </row>
    <row r="430" spans="1:9" x14ac:dyDescent="0.2">
      <c r="A430" s="1" t="s">
        <v>244</v>
      </c>
      <c r="B430" s="1" t="s">
        <v>249</v>
      </c>
      <c r="C430" s="263"/>
      <c r="D430" s="57" t="s">
        <v>270</v>
      </c>
      <c r="E430" s="58" t="s">
        <v>19</v>
      </c>
      <c r="F430" s="58">
        <v>324.64999999999998</v>
      </c>
      <c r="G430" s="181"/>
      <c r="H430" s="118">
        <f>G430*$F430</f>
        <v>0</v>
      </c>
      <c r="I430" s="239"/>
    </row>
    <row r="431" spans="1:9" x14ac:dyDescent="0.2">
      <c r="A431" s="1" t="s">
        <v>244</v>
      </c>
      <c r="B431" s="1" t="s">
        <v>249</v>
      </c>
      <c r="C431" s="263"/>
      <c r="D431" s="57"/>
      <c r="E431" s="58"/>
      <c r="F431" s="58"/>
      <c r="G431" s="181"/>
      <c r="H431" s="118"/>
      <c r="I431" s="239"/>
    </row>
    <row r="432" spans="1:9" x14ac:dyDescent="0.2">
      <c r="A432" s="1" t="s">
        <v>244</v>
      </c>
      <c r="B432" s="1" t="s">
        <v>249</v>
      </c>
      <c r="C432" s="259" t="s">
        <v>233</v>
      </c>
      <c r="D432" s="198" t="s">
        <v>22</v>
      </c>
      <c r="E432" s="52" t="s">
        <v>6</v>
      </c>
      <c r="F432" s="52">
        <v>372</v>
      </c>
      <c r="G432" s="181"/>
      <c r="H432" s="118">
        <f>G432*$F432</f>
        <v>0</v>
      </c>
      <c r="I432" s="239"/>
    </row>
    <row r="433" spans="1:9" x14ac:dyDescent="0.2">
      <c r="A433" s="1" t="s">
        <v>244</v>
      </c>
      <c r="B433" s="1" t="s">
        <v>249</v>
      </c>
      <c r="C433" s="263"/>
      <c r="D433" s="54"/>
      <c r="E433" s="54"/>
      <c r="F433" s="52"/>
      <c r="G433" s="181"/>
      <c r="H433" s="118"/>
      <c r="I433" s="239"/>
    </row>
    <row r="434" spans="1:9" x14ac:dyDescent="0.2">
      <c r="A434" s="1" t="s">
        <v>244</v>
      </c>
      <c r="B434" s="1" t="s">
        <v>249</v>
      </c>
      <c r="C434" s="259" t="s">
        <v>234</v>
      </c>
      <c r="D434" s="198" t="s">
        <v>23</v>
      </c>
      <c r="E434" s="52" t="s">
        <v>6</v>
      </c>
      <c r="F434" s="52">
        <v>744</v>
      </c>
      <c r="G434" s="181"/>
      <c r="H434" s="118">
        <f>G434*$F434</f>
        <v>0</v>
      </c>
      <c r="I434" s="239"/>
    </row>
    <row r="435" spans="1:9" x14ac:dyDescent="0.2">
      <c r="A435" s="1" t="s">
        <v>244</v>
      </c>
      <c r="B435" s="1" t="s">
        <v>249</v>
      </c>
      <c r="C435" s="263"/>
      <c r="D435" s="54"/>
      <c r="E435" s="54"/>
      <c r="F435" s="52"/>
      <c r="G435" s="43"/>
      <c r="H435" s="66"/>
      <c r="I435" s="239"/>
    </row>
    <row r="436" spans="1:9" x14ac:dyDescent="0.2">
      <c r="A436" s="1" t="s">
        <v>255</v>
      </c>
      <c r="B436" s="1" t="s">
        <v>255</v>
      </c>
      <c r="C436" s="268"/>
      <c r="D436" s="269"/>
      <c r="E436" s="270"/>
      <c r="F436" s="270"/>
      <c r="G436" s="271"/>
      <c r="H436" s="272">
        <f>SUM(H385:H434)</f>
        <v>0</v>
      </c>
      <c r="I436" s="229"/>
    </row>
    <row r="437" spans="1:9" x14ac:dyDescent="0.2">
      <c r="A437" s="1" t="s">
        <v>244</v>
      </c>
      <c r="B437" s="1" t="s">
        <v>250</v>
      </c>
      <c r="C437" s="249"/>
      <c r="D437" s="186"/>
      <c r="G437" s="103"/>
      <c r="H437" s="130"/>
      <c r="I437" s="239"/>
    </row>
    <row r="438" spans="1:9" x14ac:dyDescent="0.2">
      <c r="A438" s="1" t="s">
        <v>244</v>
      </c>
      <c r="B438" s="1" t="s">
        <v>250</v>
      </c>
      <c r="C438" s="256"/>
      <c r="D438" s="158" t="s">
        <v>277</v>
      </c>
      <c r="E438" s="159"/>
      <c r="F438" s="159"/>
      <c r="G438" s="14"/>
      <c r="H438" s="118"/>
      <c r="I438" s="239"/>
    </row>
    <row r="439" spans="1:9" x14ac:dyDescent="0.2">
      <c r="A439" s="1" t="s">
        <v>244</v>
      </c>
      <c r="B439" s="1" t="s">
        <v>250</v>
      </c>
      <c r="C439" s="257"/>
      <c r="D439" s="9"/>
      <c r="E439" s="10"/>
      <c r="F439" s="10"/>
      <c r="G439" s="19"/>
      <c r="H439" s="120"/>
      <c r="I439" s="239"/>
    </row>
    <row r="440" spans="1:9" x14ac:dyDescent="0.2">
      <c r="A440" s="1" t="s">
        <v>244</v>
      </c>
      <c r="B440" s="1" t="s">
        <v>250</v>
      </c>
      <c r="C440" s="258" t="s">
        <v>221</v>
      </c>
      <c r="D440" s="161" t="s">
        <v>1</v>
      </c>
      <c r="E440" s="161" t="s">
        <v>272</v>
      </c>
      <c r="F440" s="161" t="s">
        <v>2</v>
      </c>
      <c r="G440" s="112" t="s">
        <v>273</v>
      </c>
      <c r="H440" s="119" t="s">
        <v>353</v>
      </c>
      <c r="I440" s="134" t="s">
        <v>354</v>
      </c>
    </row>
    <row r="441" spans="1:9" x14ac:dyDescent="0.2">
      <c r="A441" s="1" t="s">
        <v>244</v>
      </c>
      <c r="B441" s="1" t="s">
        <v>250</v>
      </c>
      <c r="C441" s="249"/>
      <c r="D441" s="60" t="s">
        <v>152</v>
      </c>
      <c r="E441" s="61"/>
      <c r="F441" s="65"/>
      <c r="G441" s="62"/>
      <c r="H441" s="129"/>
      <c r="I441" s="239"/>
    </row>
    <row r="442" spans="1:9" x14ac:dyDescent="0.2">
      <c r="A442" s="1" t="s">
        <v>244</v>
      </c>
      <c r="B442" s="1" t="s">
        <v>250</v>
      </c>
      <c r="C442" s="249"/>
      <c r="D442" s="60"/>
      <c r="E442" s="61"/>
      <c r="F442" s="65"/>
      <c r="G442" s="63"/>
      <c r="H442" s="73"/>
      <c r="I442" s="239"/>
    </row>
    <row r="443" spans="1:9" x14ac:dyDescent="0.2">
      <c r="A443" s="1" t="s">
        <v>244</v>
      </c>
      <c r="B443" s="1" t="s">
        <v>250</v>
      </c>
      <c r="C443" s="259" t="s">
        <v>222</v>
      </c>
      <c r="D443" s="64" t="s">
        <v>96</v>
      </c>
      <c r="E443" s="65" t="s">
        <v>6</v>
      </c>
      <c r="F443" s="65">
        <v>23</v>
      </c>
      <c r="G443" s="181"/>
      <c r="H443" s="118">
        <f>G443*$F443</f>
        <v>0</v>
      </c>
      <c r="I443" s="239"/>
    </row>
    <row r="444" spans="1:9" x14ac:dyDescent="0.2">
      <c r="A444" s="1" t="s">
        <v>244</v>
      </c>
      <c r="B444" s="1" t="s">
        <v>250</v>
      </c>
      <c r="C444" s="249"/>
      <c r="D444" s="66"/>
      <c r="E444" s="65"/>
      <c r="F444" s="65"/>
      <c r="G444" s="181"/>
      <c r="H444" s="118"/>
      <c r="I444" s="239"/>
    </row>
    <row r="445" spans="1:9" x14ac:dyDescent="0.2">
      <c r="A445" s="1" t="s">
        <v>244</v>
      </c>
      <c r="B445" s="1" t="s">
        <v>250</v>
      </c>
      <c r="C445" s="259" t="s">
        <v>223</v>
      </c>
      <c r="D445" s="64" t="s">
        <v>97</v>
      </c>
      <c r="E445" s="65"/>
      <c r="F445" s="65"/>
      <c r="G445" s="181"/>
      <c r="H445" s="118"/>
      <c r="I445" s="239"/>
    </row>
    <row r="446" spans="1:9" x14ac:dyDescent="0.2">
      <c r="A446" s="1" t="s">
        <v>244</v>
      </c>
      <c r="B446" s="1" t="s">
        <v>250</v>
      </c>
      <c r="C446" s="249"/>
      <c r="D446" s="66" t="s">
        <v>97</v>
      </c>
      <c r="E446" s="65" t="s">
        <v>6</v>
      </c>
      <c r="F446" s="65">
        <v>12</v>
      </c>
      <c r="G446" s="181"/>
      <c r="H446" s="118">
        <f t="shared" ref="H446:H448" si="33">G446*$F446</f>
        <v>0</v>
      </c>
      <c r="I446" s="239"/>
    </row>
    <row r="447" spans="1:9" x14ac:dyDescent="0.2">
      <c r="A447" s="1" t="s">
        <v>244</v>
      </c>
      <c r="B447" s="1" t="s">
        <v>250</v>
      </c>
      <c r="C447" s="249"/>
      <c r="D447" s="66" t="s">
        <v>202</v>
      </c>
      <c r="E447" s="65" t="s">
        <v>6</v>
      </c>
      <c r="F447" s="65">
        <v>3</v>
      </c>
      <c r="G447" s="181"/>
      <c r="H447" s="118">
        <f t="shared" si="33"/>
        <v>0</v>
      </c>
      <c r="I447" s="239"/>
    </row>
    <row r="448" spans="1:9" x14ac:dyDescent="0.2">
      <c r="A448" s="1" t="s">
        <v>244</v>
      </c>
      <c r="B448" s="1" t="s">
        <v>250</v>
      </c>
      <c r="C448" s="249"/>
      <c r="D448" s="66" t="s">
        <v>203</v>
      </c>
      <c r="E448" s="65" t="s">
        <v>6</v>
      </c>
      <c r="F448" s="65">
        <v>8</v>
      </c>
      <c r="G448" s="181"/>
      <c r="H448" s="118">
        <f t="shared" si="33"/>
        <v>0</v>
      </c>
      <c r="I448" s="239"/>
    </row>
    <row r="449" spans="1:9" x14ac:dyDescent="0.2">
      <c r="A449" s="1" t="s">
        <v>244</v>
      </c>
      <c r="B449" s="1" t="s">
        <v>250</v>
      </c>
      <c r="C449" s="249"/>
      <c r="D449" s="66"/>
      <c r="E449" s="65"/>
      <c r="F449" s="65"/>
      <c r="G449" s="181"/>
      <c r="H449" s="118"/>
      <c r="I449" s="239"/>
    </row>
    <row r="450" spans="1:9" x14ac:dyDescent="0.2">
      <c r="A450" s="1" t="s">
        <v>244</v>
      </c>
      <c r="B450" s="1" t="s">
        <v>250</v>
      </c>
      <c r="C450" s="259" t="s">
        <v>224</v>
      </c>
      <c r="D450" s="64" t="s">
        <v>204</v>
      </c>
      <c r="E450" s="65"/>
      <c r="F450" s="65"/>
      <c r="G450" s="181"/>
      <c r="H450" s="118"/>
      <c r="I450" s="239"/>
    </row>
    <row r="451" spans="1:9" x14ac:dyDescent="0.2">
      <c r="A451" s="1" t="s">
        <v>244</v>
      </c>
      <c r="B451" s="1" t="s">
        <v>250</v>
      </c>
      <c r="C451" s="249"/>
      <c r="D451" s="66" t="s">
        <v>205</v>
      </c>
      <c r="E451" s="65" t="s">
        <v>6</v>
      </c>
      <c r="F451" s="65">
        <v>4</v>
      </c>
      <c r="G451" s="181"/>
      <c r="H451" s="118">
        <f t="shared" ref="H451:H453" si="34">G451*$F451</f>
        <v>0</v>
      </c>
      <c r="I451" s="239"/>
    </row>
    <row r="452" spans="1:9" x14ac:dyDescent="0.2">
      <c r="A452" s="1" t="s">
        <v>244</v>
      </c>
      <c r="B452" s="1" t="s">
        <v>250</v>
      </c>
      <c r="C452" s="249"/>
      <c r="D452" s="66" t="s">
        <v>206</v>
      </c>
      <c r="E452" s="65" t="s">
        <v>6</v>
      </c>
      <c r="F452" s="65">
        <v>2</v>
      </c>
      <c r="G452" s="181"/>
      <c r="H452" s="118">
        <f t="shared" si="34"/>
        <v>0</v>
      </c>
      <c r="I452" s="239"/>
    </row>
    <row r="453" spans="1:9" x14ac:dyDescent="0.2">
      <c r="A453" s="1" t="s">
        <v>244</v>
      </c>
      <c r="B453" s="1" t="s">
        <v>250</v>
      </c>
      <c r="C453" s="249"/>
      <c r="D453" s="66" t="s">
        <v>207</v>
      </c>
      <c r="E453" s="65" t="s">
        <v>6</v>
      </c>
      <c r="F453" s="65">
        <v>4</v>
      </c>
      <c r="G453" s="181"/>
      <c r="H453" s="118">
        <f t="shared" si="34"/>
        <v>0</v>
      </c>
      <c r="I453" s="239"/>
    </row>
    <row r="454" spans="1:9" x14ac:dyDescent="0.2">
      <c r="A454" s="1" t="s">
        <v>244</v>
      </c>
      <c r="B454" s="1" t="s">
        <v>250</v>
      </c>
      <c r="C454" s="249"/>
      <c r="D454" s="66"/>
      <c r="E454" s="65"/>
      <c r="F454" s="65"/>
      <c r="G454" s="181"/>
      <c r="H454" s="118"/>
      <c r="I454" s="239"/>
    </row>
    <row r="455" spans="1:9" x14ac:dyDescent="0.2">
      <c r="A455" s="1" t="s">
        <v>244</v>
      </c>
      <c r="B455" s="1" t="s">
        <v>250</v>
      </c>
      <c r="C455" s="259" t="s">
        <v>225</v>
      </c>
      <c r="D455" s="64" t="s">
        <v>98</v>
      </c>
      <c r="E455" s="64"/>
      <c r="F455" s="96"/>
      <c r="G455" s="181"/>
      <c r="H455" s="64"/>
      <c r="I455" s="239"/>
    </row>
    <row r="456" spans="1:9" x14ac:dyDescent="0.2">
      <c r="A456" s="1" t="s">
        <v>244</v>
      </c>
      <c r="B456" s="1" t="s">
        <v>250</v>
      </c>
      <c r="C456" s="249"/>
      <c r="D456" s="66" t="s">
        <v>100</v>
      </c>
      <c r="E456" s="65" t="s">
        <v>6</v>
      </c>
      <c r="F456" s="65">
        <v>2</v>
      </c>
      <c r="G456" s="181"/>
      <c r="H456" s="118">
        <f t="shared" ref="H456:H457" si="35">G456*$F456</f>
        <v>0</v>
      </c>
      <c r="I456" s="239"/>
    </row>
    <row r="457" spans="1:9" x14ac:dyDescent="0.2">
      <c r="A457" s="1" t="s">
        <v>244</v>
      </c>
      <c r="B457" s="1" t="s">
        <v>250</v>
      </c>
      <c r="C457" s="249"/>
      <c r="D457" s="66" t="s">
        <v>101</v>
      </c>
      <c r="E457" s="65" t="s">
        <v>6</v>
      </c>
      <c r="F457" s="65">
        <v>2</v>
      </c>
      <c r="G457" s="181"/>
      <c r="H457" s="118">
        <f t="shared" si="35"/>
        <v>0</v>
      </c>
      <c r="I457" s="239"/>
    </row>
    <row r="458" spans="1:9" x14ac:dyDescent="0.2">
      <c r="A458" s="1" t="s">
        <v>244</v>
      </c>
      <c r="B458" s="1" t="s">
        <v>250</v>
      </c>
      <c r="C458" s="249"/>
      <c r="D458" s="67"/>
      <c r="E458" s="65"/>
      <c r="F458" s="65"/>
      <c r="G458" s="181"/>
      <c r="H458" s="118"/>
      <c r="I458" s="239"/>
    </row>
    <row r="459" spans="1:9" x14ac:dyDescent="0.2">
      <c r="A459" s="1" t="s">
        <v>244</v>
      </c>
      <c r="B459" s="1" t="s">
        <v>250</v>
      </c>
      <c r="C459" s="259" t="s">
        <v>226</v>
      </c>
      <c r="D459" s="68" t="s">
        <v>133</v>
      </c>
      <c r="E459" s="64"/>
      <c r="F459" s="96"/>
      <c r="G459" s="181"/>
      <c r="H459" s="64"/>
      <c r="I459" s="239"/>
    </row>
    <row r="460" spans="1:9" x14ac:dyDescent="0.2">
      <c r="A460" s="1" t="s">
        <v>244</v>
      </c>
      <c r="B460" s="1" t="s">
        <v>250</v>
      </c>
      <c r="C460" s="249"/>
      <c r="D460" s="69" t="s">
        <v>18</v>
      </c>
      <c r="E460" s="65" t="s">
        <v>93</v>
      </c>
      <c r="F460" s="65">
        <v>8</v>
      </c>
      <c r="G460" s="181"/>
      <c r="H460" s="118">
        <f t="shared" ref="H460:H461" si="36">G460*$F460</f>
        <v>0</v>
      </c>
      <c r="I460" s="239"/>
    </row>
    <row r="461" spans="1:9" x14ac:dyDescent="0.2">
      <c r="A461" s="1" t="s">
        <v>244</v>
      </c>
      <c r="B461" s="1" t="s">
        <v>250</v>
      </c>
      <c r="C461" s="249"/>
      <c r="D461" s="69" t="s">
        <v>20</v>
      </c>
      <c r="E461" s="65" t="s">
        <v>93</v>
      </c>
      <c r="F461" s="65">
        <v>6</v>
      </c>
      <c r="G461" s="181"/>
      <c r="H461" s="118">
        <f t="shared" si="36"/>
        <v>0</v>
      </c>
      <c r="I461" s="239"/>
    </row>
    <row r="462" spans="1:9" x14ac:dyDescent="0.2">
      <c r="A462" s="1" t="s">
        <v>244</v>
      </c>
      <c r="B462" s="1" t="s">
        <v>250</v>
      </c>
      <c r="C462" s="249"/>
      <c r="D462" s="67"/>
      <c r="E462" s="65"/>
      <c r="F462" s="65"/>
      <c r="G462" s="181"/>
      <c r="H462" s="118"/>
      <c r="I462" s="239"/>
    </row>
    <row r="463" spans="1:9" x14ac:dyDescent="0.2">
      <c r="A463" s="1" t="s">
        <v>244</v>
      </c>
      <c r="B463" s="1" t="s">
        <v>250</v>
      </c>
      <c r="C463" s="259" t="s">
        <v>227</v>
      </c>
      <c r="D463" s="64" t="s">
        <v>106</v>
      </c>
      <c r="E463" s="70" t="s">
        <v>6</v>
      </c>
      <c r="F463" s="70">
        <v>8</v>
      </c>
      <c r="G463" s="181"/>
      <c r="H463" s="118">
        <f>G463*$F463</f>
        <v>0</v>
      </c>
      <c r="I463" s="239"/>
    </row>
    <row r="464" spans="1:9" x14ac:dyDescent="0.2">
      <c r="A464" s="1" t="s">
        <v>244</v>
      </c>
      <c r="B464" s="1" t="s">
        <v>250</v>
      </c>
      <c r="C464" s="249"/>
      <c r="D464" s="66"/>
      <c r="E464" s="65"/>
      <c r="F464" s="65"/>
      <c r="G464" s="181"/>
      <c r="H464" s="118"/>
      <c r="I464" s="239"/>
    </row>
    <row r="465" spans="1:9" x14ac:dyDescent="0.2">
      <c r="A465" s="1" t="s">
        <v>244</v>
      </c>
      <c r="B465" s="1" t="s">
        <v>250</v>
      </c>
      <c r="C465" s="259" t="s">
        <v>228</v>
      </c>
      <c r="D465" s="64" t="s">
        <v>107</v>
      </c>
      <c r="E465" s="64"/>
      <c r="F465" s="96"/>
      <c r="G465" s="181"/>
      <c r="H465" s="64"/>
      <c r="I465" s="239"/>
    </row>
    <row r="466" spans="1:9" x14ac:dyDescent="0.2">
      <c r="A466" s="1" t="s">
        <v>244</v>
      </c>
      <c r="B466" s="1" t="s">
        <v>250</v>
      </c>
      <c r="C466" s="249"/>
      <c r="D466" s="71" t="s">
        <v>18</v>
      </c>
      <c r="E466" s="70" t="s">
        <v>19</v>
      </c>
      <c r="F466" s="70">
        <v>212</v>
      </c>
      <c r="G466" s="181"/>
      <c r="H466" s="118">
        <f t="shared" ref="H466:H467" si="37">G466*$F466</f>
        <v>0</v>
      </c>
      <c r="I466" s="239"/>
    </row>
    <row r="467" spans="1:9" x14ac:dyDescent="0.2">
      <c r="A467" s="1" t="s">
        <v>244</v>
      </c>
      <c r="B467" s="1" t="s">
        <v>250</v>
      </c>
      <c r="C467" s="249"/>
      <c r="D467" s="71" t="s">
        <v>20</v>
      </c>
      <c r="E467" s="70" t="s">
        <v>19</v>
      </c>
      <c r="F467" s="70">
        <v>245</v>
      </c>
      <c r="G467" s="181"/>
      <c r="H467" s="118">
        <f t="shared" si="37"/>
        <v>0</v>
      </c>
      <c r="I467" s="239"/>
    </row>
    <row r="468" spans="1:9" x14ac:dyDescent="0.2">
      <c r="A468" s="1" t="s">
        <v>244</v>
      </c>
      <c r="B468" s="1" t="s">
        <v>250</v>
      </c>
      <c r="C468" s="249"/>
      <c r="D468" s="64"/>
      <c r="E468" s="70"/>
      <c r="F468" s="70"/>
      <c r="G468" s="181"/>
      <c r="H468" s="118"/>
      <c r="I468" s="239"/>
    </row>
    <row r="469" spans="1:9" x14ac:dyDescent="0.2">
      <c r="A469" s="1" t="s">
        <v>244</v>
      </c>
      <c r="B469" s="1" t="s">
        <v>250</v>
      </c>
      <c r="C469" s="259" t="s">
        <v>229</v>
      </c>
      <c r="D469" s="64" t="s">
        <v>81</v>
      </c>
      <c r="E469" s="64"/>
      <c r="F469" s="96"/>
      <c r="G469" s="181"/>
      <c r="H469" s="64"/>
      <c r="I469" s="239"/>
    </row>
    <row r="470" spans="1:9" x14ac:dyDescent="0.2">
      <c r="A470" s="1" t="s">
        <v>244</v>
      </c>
      <c r="B470" s="1" t="s">
        <v>250</v>
      </c>
      <c r="C470" s="249"/>
      <c r="D470" s="265" t="s">
        <v>127</v>
      </c>
      <c r="E470" s="72" t="s">
        <v>6</v>
      </c>
      <c r="F470" s="72">
        <v>1</v>
      </c>
      <c r="G470" s="181"/>
      <c r="H470" s="118">
        <f>G470*$F470</f>
        <v>0</v>
      </c>
      <c r="I470" s="239"/>
    </row>
    <row r="471" spans="1:9" x14ac:dyDescent="0.2">
      <c r="A471" s="1" t="s">
        <v>244</v>
      </c>
      <c r="B471" s="1" t="s">
        <v>250</v>
      </c>
      <c r="C471" s="249"/>
      <c r="D471" s="265"/>
      <c r="E471" s="65"/>
      <c r="F471" s="65"/>
      <c r="G471" s="181"/>
      <c r="H471" s="118"/>
      <c r="I471" s="239"/>
    </row>
    <row r="472" spans="1:9" x14ac:dyDescent="0.2">
      <c r="A472" s="1" t="s">
        <v>244</v>
      </c>
      <c r="B472" s="1" t="s">
        <v>250</v>
      </c>
      <c r="C472" s="249"/>
      <c r="D472" s="265" t="s">
        <v>128</v>
      </c>
      <c r="E472" s="72" t="s">
        <v>6</v>
      </c>
      <c r="F472" s="72">
        <v>1</v>
      </c>
      <c r="G472" s="181"/>
      <c r="H472" s="118">
        <f>G472*$F472</f>
        <v>0</v>
      </c>
      <c r="I472" s="239"/>
    </row>
    <row r="473" spans="1:9" x14ac:dyDescent="0.2">
      <c r="A473" s="1" t="s">
        <v>244</v>
      </c>
      <c r="B473" s="1" t="s">
        <v>250</v>
      </c>
      <c r="C473" s="249"/>
      <c r="D473" s="265"/>
      <c r="E473" s="72"/>
      <c r="F473" s="72"/>
      <c r="G473" s="181"/>
      <c r="H473" s="118"/>
      <c r="I473" s="239"/>
    </row>
    <row r="474" spans="1:9" x14ac:dyDescent="0.2">
      <c r="A474" s="1" t="s">
        <v>244</v>
      </c>
      <c r="B474" s="1" t="s">
        <v>250</v>
      </c>
      <c r="C474" s="259" t="s">
        <v>230</v>
      </c>
      <c r="D474" s="64" t="s">
        <v>129</v>
      </c>
      <c r="E474" s="70" t="s">
        <v>93</v>
      </c>
      <c r="F474" s="70">
        <v>4</v>
      </c>
      <c r="G474" s="181"/>
      <c r="H474" s="118">
        <f>G474*$F474</f>
        <v>0</v>
      </c>
      <c r="I474" s="239"/>
    </row>
    <row r="475" spans="1:9" x14ac:dyDescent="0.2">
      <c r="A475" s="1" t="s">
        <v>244</v>
      </c>
      <c r="B475" s="1" t="s">
        <v>250</v>
      </c>
      <c r="C475" s="249"/>
      <c r="D475" s="265"/>
      <c r="E475" s="65"/>
      <c r="F475" s="65"/>
      <c r="G475" s="181"/>
      <c r="H475" s="118"/>
      <c r="I475" s="239"/>
    </row>
    <row r="476" spans="1:9" x14ac:dyDescent="0.2">
      <c r="A476" s="1" t="s">
        <v>244</v>
      </c>
      <c r="B476" s="1" t="s">
        <v>250</v>
      </c>
      <c r="C476" s="259" t="s">
        <v>231</v>
      </c>
      <c r="D476" s="64" t="s">
        <v>113</v>
      </c>
      <c r="E476" s="64"/>
      <c r="F476" s="96"/>
      <c r="G476" s="181"/>
      <c r="H476" s="64"/>
      <c r="I476" s="239"/>
    </row>
    <row r="477" spans="1:9" x14ac:dyDescent="0.2">
      <c r="A477" s="1" t="s">
        <v>244</v>
      </c>
      <c r="B477" s="1" t="s">
        <v>250</v>
      </c>
      <c r="C477" s="249"/>
      <c r="D477" s="71" t="s">
        <v>18</v>
      </c>
      <c r="E477" s="70" t="s">
        <v>6</v>
      </c>
      <c r="F477" s="70">
        <v>12</v>
      </c>
      <c r="G477" s="181"/>
      <c r="H477" s="118">
        <f t="shared" ref="H477:H478" si="38">G477*$F477</f>
        <v>0</v>
      </c>
      <c r="I477" s="239"/>
    </row>
    <row r="478" spans="1:9" x14ac:dyDescent="0.2">
      <c r="A478" s="1" t="s">
        <v>244</v>
      </c>
      <c r="B478" s="1" t="s">
        <v>250</v>
      </c>
      <c r="C478" s="249"/>
      <c r="D478" s="71" t="s">
        <v>20</v>
      </c>
      <c r="E478" s="70" t="s">
        <v>6</v>
      </c>
      <c r="F478" s="70">
        <v>12</v>
      </c>
      <c r="G478" s="181"/>
      <c r="H478" s="118">
        <f t="shared" si="38"/>
        <v>0</v>
      </c>
      <c r="I478" s="239"/>
    </row>
    <row r="479" spans="1:9" x14ac:dyDescent="0.2">
      <c r="A479" s="1" t="s">
        <v>244</v>
      </c>
      <c r="B479" s="1" t="s">
        <v>250</v>
      </c>
      <c r="C479" s="249"/>
      <c r="D479" s="265"/>
      <c r="E479" s="65"/>
      <c r="F479" s="65"/>
      <c r="G479" s="181"/>
      <c r="H479" s="118"/>
      <c r="I479" s="239"/>
    </row>
    <row r="480" spans="1:9" x14ac:dyDescent="0.2">
      <c r="A480" s="1" t="s">
        <v>244</v>
      </c>
      <c r="B480" s="1" t="s">
        <v>250</v>
      </c>
      <c r="C480" s="259" t="s">
        <v>232</v>
      </c>
      <c r="D480" s="64" t="s">
        <v>24</v>
      </c>
      <c r="E480" s="64"/>
      <c r="F480" s="96"/>
      <c r="G480" s="181"/>
      <c r="H480" s="64"/>
      <c r="I480" s="239"/>
    </row>
    <row r="481" spans="1:9" x14ac:dyDescent="0.2">
      <c r="A481" s="1" t="s">
        <v>244</v>
      </c>
      <c r="B481" s="1" t="s">
        <v>250</v>
      </c>
      <c r="C481" s="249"/>
      <c r="D481" s="66" t="s">
        <v>25</v>
      </c>
      <c r="E481" s="65" t="s">
        <v>6</v>
      </c>
      <c r="F481" s="65">
        <v>8</v>
      </c>
      <c r="G481" s="181"/>
      <c r="H481" s="118">
        <f t="shared" ref="H481:H482" si="39">G481*$F481</f>
        <v>0</v>
      </c>
      <c r="I481" s="239"/>
    </row>
    <row r="482" spans="1:9" x14ac:dyDescent="0.2">
      <c r="A482" s="1" t="s">
        <v>244</v>
      </c>
      <c r="B482" s="1" t="s">
        <v>250</v>
      </c>
      <c r="C482" s="249"/>
      <c r="D482" s="66" t="s">
        <v>26</v>
      </c>
      <c r="E482" s="65" t="s">
        <v>6</v>
      </c>
      <c r="F482" s="65">
        <v>4</v>
      </c>
      <c r="G482" s="181"/>
      <c r="H482" s="118">
        <f t="shared" si="39"/>
        <v>0</v>
      </c>
      <c r="I482" s="239"/>
    </row>
    <row r="483" spans="1:9" x14ac:dyDescent="0.2">
      <c r="A483" s="1" t="s">
        <v>244</v>
      </c>
      <c r="B483" s="1" t="s">
        <v>250</v>
      </c>
      <c r="C483" s="249"/>
      <c r="D483" s="66"/>
      <c r="E483" s="65"/>
      <c r="F483" s="65"/>
      <c r="G483" s="181"/>
      <c r="H483" s="118"/>
      <c r="I483" s="239"/>
    </row>
    <row r="484" spans="1:9" x14ac:dyDescent="0.2">
      <c r="A484" s="1" t="s">
        <v>244</v>
      </c>
      <c r="B484" s="1" t="s">
        <v>250</v>
      </c>
      <c r="C484" s="259" t="s">
        <v>233</v>
      </c>
      <c r="D484" s="64" t="s">
        <v>200</v>
      </c>
      <c r="E484" s="64"/>
      <c r="F484" s="96"/>
      <c r="G484" s="181"/>
      <c r="H484" s="64"/>
      <c r="I484" s="239"/>
    </row>
    <row r="485" spans="1:9" x14ac:dyDescent="0.2">
      <c r="A485" s="1" t="s">
        <v>244</v>
      </c>
      <c r="B485" s="1" t="s">
        <v>250</v>
      </c>
      <c r="C485" s="249"/>
      <c r="D485" s="66" t="s">
        <v>25</v>
      </c>
      <c r="E485" s="65" t="s">
        <v>6</v>
      </c>
      <c r="F485" s="65">
        <v>22</v>
      </c>
      <c r="G485" s="181"/>
      <c r="H485" s="118">
        <f t="shared" ref="H485:H487" si="40">G485*$F485</f>
        <v>0</v>
      </c>
      <c r="I485" s="239"/>
    </row>
    <row r="486" spans="1:9" x14ac:dyDescent="0.2">
      <c r="A486" s="1" t="s">
        <v>244</v>
      </c>
      <c r="B486" s="1" t="s">
        <v>250</v>
      </c>
      <c r="C486" s="249"/>
      <c r="D486" s="66" t="s">
        <v>201</v>
      </c>
      <c r="E486" s="65" t="s">
        <v>6</v>
      </c>
      <c r="F486" s="65">
        <v>12</v>
      </c>
      <c r="G486" s="181"/>
      <c r="H486" s="118">
        <f t="shared" si="40"/>
        <v>0</v>
      </c>
      <c r="I486" s="239"/>
    </row>
    <row r="487" spans="1:9" x14ac:dyDescent="0.2">
      <c r="A487" s="1" t="s">
        <v>244</v>
      </c>
      <c r="B487" s="1" t="s">
        <v>250</v>
      </c>
      <c r="C487" s="249"/>
      <c r="D487" s="66" t="s">
        <v>26</v>
      </c>
      <c r="E487" s="65" t="s">
        <v>6</v>
      </c>
      <c r="F487" s="65">
        <v>9</v>
      </c>
      <c r="G487" s="181"/>
      <c r="H487" s="118">
        <f t="shared" si="40"/>
        <v>0</v>
      </c>
      <c r="I487" s="239"/>
    </row>
    <row r="488" spans="1:9" x14ac:dyDescent="0.2">
      <c r="A488" s="1" t="s">
        <v>244</v>
      </c>
      <c r="B488" s="1" t="s">
        <v>250</v>
      </c>
      <c r="C488" s="249"/>
      <c r="D488" s="66"/>
      <c r="E488" s="65"/>
      <c r="F488" s="65"/>
      <c r="G488" s="181"/>
      <c r="H488" s="118"/>
      <c r="I488" s="239"/>
    </row>
    <row r="489" spans="1:9" x14ac:dyDescent="0.2">
      <c r="A489" s="1" t="s">
        <v>244</v>
      </c>
      <c r="B489" s="1" t="s">
        <v>250</v>
      </c>
      <c r="C489" s="259" t="s">
        <v>234</v>
      </c>
      <c r="D489" s="64" t="s">
        <v>27</v>
      </c>
      <c r="E489" s="64"/>
      <c r="F489" s="96"/>
      <c r="G489" s="181"/>
      <c r="H489" s="64"/>
      <c r="I489" s="239"/>
    </row>
    <row r="490" spans="1:9" x14ac:dyDescent="0.2">
      <c r="A490" s="1" t="s">
        <v>244</v>
      </c>
      <c r="B490" s="1" t="s">
        <v>250</v>
      </c>
      <c r="C490" s="249"/>
      <c r="D490" s="71" t="s">
        <v>271</v>
      </c>
      <c r="E490" s="70" t="s">
        <v>105</v>
      </c>
      <c r="F490" s="70">
        <v>60</v>
      </c>
      <c r="G490" s="181"/>
      <c r="H490" s="118">
        <f t="shared" ref="H490:H497" si="41">G490*$F490</f>
        <v>0</v>
      </c>
      <c r="I490" s="239"/>
    </row>
    <row r="491" spans="1:9" x14ac:dyDescent="0.2">
      <c r="A491" s="1" t="s">
        <v>244</v>
      </c>
      <c r="B491" s="1" t="s">
        <v>250</v>
      </c>
      <c r="C491" s="249"/>
      <c r="D491" s="71" t="s">
        <v>407</v>
      </c>
      <c r="E491" s="70" t="s">
        <v>105</v>
      </c>
      <c r="F491" s="70">
        <v>1</v>
      </c>
      <c r="G491" s="181"/>
      <c r="H491" s="118">
        <f t="shared" si="41"/>
        <v>0</v>
      </c>
      <c r="I491" s="239"/>
    </row>
    <row r="492" spans="1:9" x14ac:dyDescent="0.2">
      <c r="A492" s="1" t="s">
        <v>244</v>
      </c>
      <c r="B492" s="1" t="s">
        <v>250</v>
      </c>
      <c r="C492" s="249"/>
      <c r="D492" s="71" t="s">
        <v>408</v>
      </c>
      <c r="E492" s="70" t="s">
        <v>105</v>
      </c>
      <c r="F492" s="70">
        <v>66</v>
      </c>
      <c r="G492" s="181"/>
      <c r="H492" s="118">
        <f t="shared" si="41"/>
        <v>0</v>
      </c>
      <c r="I492" s="239"/>
    </row>
    <row r="493" spans="1:9" x14ac:dyDescent="0.2">
      <c r="A493" s="1" t="s">
        <v>244</v>
      </c>
      <c r="B493" s="1" t="s">
        <v>250</v>
      </c>
      <c r="C493" s="249"/>
      <c r="D493" s="71" t="s">
        <v>409</v>
      </c>
      <c r="E493" s="70" t="s">
        <v>105</v>
      </c>
      <c r="F493" s="70">
        <v>5</v>
      </c>
      <c r="G493" s="181"/>
      <c r="H493" s="118">
        <f t="shared" si="41"/>
        <v>0</v>
      </c>
      <c r="I493" s="239"/>
    </row>
    <row r="494" spans="1:9" x14ac:dyDescent="0.2">
      <c r="A494" s="1" t="s">
        <v>244</v>
      </c>
      <c r="B494" s="1" t="s">
        <v>250</v>
      </c>
      <c r="C494" s="249"/>
      <c r="D494" s="71" t="s">
        <v>410</v>
      </c>
      <c r="E494" s="70" t="s">
        <v>105</v>
      </c>
      <c r="F494" s="70">
        <v>107</v>
      </c>
      <c r="G494" s="181"/>
      <c r="H494" s="118">
        <f t="shared" si="41"/>
        <v>0</v>
      </c>
      <c r="I494" s="239"/>
    </row>
    <row r="495" spans="1:9" x14ac:dyDescent="0.2">
      <c r="A495" s="1" t="s">
        <v>244</v>
      </c>
      <c r="B495" s="1" t="s">
        <v>250</v>
      </c>
      <c r="C495" s="249"/>
      <c r="D495" s="71" t="s">
        <v>411</v>
      </c>
      <c r="E495" s="70" t="s">
        <v>105</v>
      </c>
      <c r="F495" s="70">
        <v>28</v>
      </c>
      <c r="G495" s="181"/>
      <c r="H495" s="118">
        <f t="shared" si="41"/>
        <v>0</v>
      </c>
      <c r="I495" s="239"/>
    </row>
    <row r="496" spans="1:9" x14ac:dyDescent="0.2">
      <c r="A496" s="1" t="s">
        <v>244</v>
      </c>
      <c r="B496" s="1" t="s">
        <v>250</v>
      </c>
      <c r="C496" s="249"/>
      <c r="D496" s="71" t="s">
        <v>268</v>
      </c>
      <c r="E496" s="70" t="s">
        <v>105</v>
      </c>
      <c r="F496" s="70">
        <v>311</v>
      </c>
      <c r="G496" s="181"/>
      <c r="H496" s="118">
        <f t="shared" si="41"/>
        <v>0</v>
      </c>
      <c r="I496" s="239"/>
    </row>
    <row r="497" spans="1:9" x14ac:dyDescent="0.2">
      <c r="A497" s="1" t="s">
        <v>244</v>
      </c>
      <c r="B497" s="1" t="s">
        <v>250</v>
      </c>
      <c r="C497" s="249"/>
      <c r="D497" s="71" t="s">
        <v>412</v>
      </c>
      <c r="E497" s="70" t="s">
        <v>105</v>
      </c>
      <c r="F497" s="70">
        <v>22</v>
      </c>
      <c r="G497" s="181"/>
      <c r="H497" s="118">
        <f t="shared" si="41"/>
        <v>0</v>
      </c>
      <c r="I497" s="239"/>
    </row>
    <row r="498" spans="1:9" x14ac:dyDescent="0.2">
      <c r="A498" s="1" t="s">
        <v>244</v>
      </c>
      <c r="B498" s="1" t="s">
        <v>250</v>
      </c>
      <c r="C498" s="249"/>
      <c r="D498" s="71"/>
      <c r="E498" s="70"/>
      <c r="F498" s="70"/>
      <c r="G498" s="181"/>
      <c r="H498" s="118"/>
      <c r="I498" s="239"/>
    </row>
    <row r="499" spans="1:9" x14ac:dyDescent="0.2">
      <c r="A499" s="1" t="s">
        <v>244</v>
      </c>
      <c r="B499" s="1" t="s">
        <v>250</v>
      </c>
      <c r="C499" s="259" t="s">
        <v>235</v>
      </c>
      <c r="D499" s="64" t="s">
        <v>130</v>
      </c>
      <c r="E499" s="70" t="s">
        <v>6</v>
      </c>
      <c r="F499" s="70">
        <v>4</v>
      </c>
      <c r="G499" s="181"/>
      <c r="H499" s="118">
        <f>G499*$F499</f>
        <v>0</v>
      </c>
      <c r="I499" s="239"/>
    </row>
    <row r="500" spans="1:9" x14ac:dyDescent="0.2">
      <c r="A500" s="1" t="s">
        <v>244</v>
      </c>
      <c r="B500" s="1" t="s">
        <v>250</v>
      </c>
      <c r="C500" s="249"/>
      <c r="D500" s="66"/>
      <c r="E500" s="65"/>
      <c r="F500" s="65"/>
      <c r="G500" s="181"/>
      <c r="H500" s="118"/>
      <c r="I500" s="239"/>
    </row>
    <row r="501" spans="1:9" x14ac:dyDescent="0.2">
      <c r="A501" s="1" t="s">
        <v>244</v>
      </c>
      <c r="B501" s="1" t="s">
        <v>250</v>
      </c>
      <c r="C501" s="259" t="s">
        <v>236</v>
      </c>
      <c r="D501" s="64" t="s">
        <v>131</v>
      </c>
      <c r="E501" s="70" t="s">
        <v>6</v>
      </c>
      <c r="F501" s="70">
        <v>3</v>
      </c>
      <c r="G501" s="181"/>
      <c r="H501" s="118">
        <f>G501*$F501</f>
        <v>0</v>
      </c>
      <c r="I501" s="239"/>
    </row>
    <row r="502" spans="1:9" x14ac:dyDescent="0.2">
      <c r="A502" s="1" t="s">
        <v>244</v>
      </c>
      <c r="B502" s="1" t="s">
        <v>250</v>
      </c>
      <c r="C502" s="249"/>
      <c r="D502" s="73"/>
      <c r="E502" s="61"/>
      <c r="F502" s="65"/>
      <c r="G502" s="181"/>
      <c r="H502" s="66"/>
      <c r="I502" s="239"/>
    </row>
    <row r="503" spans="1:9" x14ac:dyDescent="0.2">
      <c r="A503" s="1" t="s">
        <v>244</v>
      </c>
      <c r="B503" s="1" t="s">
        <v>250</v>
      </c>
      <c r="C503" s="259" t="s">
        <v>237</v>
      </c>
      <c r="D503" s="74" t="s">
        <v>153</v>
      </c>
      <c r="E503" s="74"/>
      <c r="F503" s="97"/>
      <c r="G503" s="181"/>
      <c r="H503" s="74"/>
      <c r="I503" s="239"/>
    </row>
    <row r="504" spans="1:9" x14ac:dyDescent="0.2">
      <c r="A504" s="1" t="s">
        <v>244</v>
      </c>
      <c r="B504" s="1" t="s">
        <v>250</v>
      </c>
      <c r="C504" s="249"/>
      <c r="D504" s="73" t="s">
        <v>154</v>
      </c>
      <c r="E504" s="61" t="s">
        <v>6</v>
      </c>
      <c r="F504" s="65">
        <v>9</v>
      </c>
      <c r="G504" s="181"/>
      <c r="H504" s="118">
        <f t="shared" ref="H504:H516" si="42">G504*$F504</f>
        <v>0</v>
      </c>
      <c r="I504" s="239"/>
    </row>
    <row r="505" spans="1:9" x14ac:dyDescent="0.2">
      <c r="A505" s="1" t="s">
        <v>244</v>
      </c>
      <c r="B505" s="1" t="s">
        <v>250</v>
      </c>
      <c r="C505" s="249"/>
      <c r="D505" s="73" t="s">
        <v>155</v>
      </c>
      <c r="E505" s="61" t="s">
        <v>6</v>
      </c>
      <c r="F505" s="65">
        <v>220</v>
      </c>
      <c r="G505" s="181"/>
      <c r="H505" s="118">
        <f t="shared" si="42"/>
        <v>0</v>
      </c>
      <c r="I505" s="239"/>
    </row>
    <row r="506" spans="1:9" x14ac:dyDescent="0.2">
      <c r="A506" s="1" t="s">
        <v>244</v>
      </c>
      <c r="B506" s="1" t="s">
        <v>250</v>
      </c>
      <c r="C506" s="249"/>
      <c r="D506" s="4" t="s">
        <v>156</v>
      </c>
      <c r="E506" s="61" t="s">
        <v>6</v>
      </c>
      <c r="F506" s="65">
        <v>179</v>
      </c>
      <c r="G506" s="181"/>
      <c r="H506" s="118">
        <f t="shared" si="42"/>
        <v>0</v>
      </c>
      <c r="I506" s="239"/>
    </row>
    <row r="507" spans="1:9" x14ac:dyDescent="0.2">
      <c r="A507" s="1" t="s">
        <v>244</v>
      </c>
      <c r="B507" s="1" t="s">
        <v>250</v>
      </c>
      <c r="C507" s="249"/>
      <c r="D507" s="4" t="s">
        <v>157</v>
      </c>
      <c r="E507" s="61" t="s">
        <v>6</v>
      </c>
      <c r="F507" s="65">
        <v>64</v>
      </c>
      <c r="G507" s="181"/>
      <c r="H507" s="118">
        <f t="shared" si="42"/>
        <v>0</v>
      </c>
      <c r="I507" s="239"/>
    </row>
    <row r="508" spans="1:9" x14ac:dyDescent="0.2">
      <c r="A508" s="1" t="s">
        <v>244</v>
      </c>
      <c r="B508" s="1" t="s">
        <v>250</v>
      </c>
      <c r="C508" s="249"/>
      <c r="D508" s="4" t="s">
        <v>158</v>
      </c>
      <c r="E508" s="61" t="s">
        <v>6</v>
      </c>
      <c r="F508" s="65">
        <v>3</v>
      </c>
      <c r="G508" s="181"/>
      <c r="H508" s="118">
        <f t="shared" si="42"/>
        <v>0</v>
      </c>
      <c r="I508" s="239"/>
    </row>
    <row r="509" spans="1:9" x14ac:dyDescent="0.2">
      <c r="A509" s="1" t="s">
        <v>244</v>
      </c>
      <c r="B509" s="1" t="s">
        <v>250</v>
      </c>
      <c r="C509" s="249"/>
      <c r="D509" s="4" t="s">
        <v>159</v>
      </c>
      <c r="E509" s="61" t="s">
        <v>6</v>
      </c>
      <c r="F509" s="65">
        <v>3</v>
      </c>
      <c r="G509" s="181"/>
      <c r="H509" s="118">
        <f t="shared" si="42"/>
        <v>0</v>
      </c>
      <c r="I509" s="239"/>
    </row>
    <row r="510" spans="1:9" x14ac:dyDescent="0.2">
      <c r="A510" s="1" t="s">
        <v>244</v>
      </c>
      <c r="B510" s="1" t="s">
        <v>250</v>
      </c>
      <c r="C510" s="249"/>
      <c r="D510" s="4" t="s">
        <v>160</v>
      </c>
      <c r="E510" s="61" t="s">
        <v>6</v>
      </c>
      <c r="F510" s="65">
        <v>5</v>
      </c>
      <c r="G510" s="181"/>
      <c r="H510" s="118">
        <f t="shared" si="42"/>
        <v>0</v>
      </c>
      <c r="I510" s="239"/>
    </row>
    <row r="511" spans="1:9" x14ac:dyDescent="0.2">
      <c r="A511" s="1" t="s">
        <v>244</v>
      </c>
      <c r="B511" s="1" t="s">
        <v>250</v>
      </c>
      <c r="C511" s="249"/>
      <c r="D511" s="4" t="s">
        <v>161</v>
      </c>
      <c r="E511" s="61" t="s">
        <v>6</v>
      </c>
      <c r="F511" s="65">
        <v>6</v>
      </c>
      <c r="G511" s="181"/>
      <c r="H511" s="118">
        <f t="shared" si="42"/>
        <v>0</v>
      </c>
      <c r="I511" s="239"/>
    </row>
    <row r="512" spans="1:9" x14ac:dyDescent="0.2">
      <c r="A512" s="1" t="s">
        <v>244</v>
      </c>
      <c r="B512" s="1" t="s">
        <v>250</v>
      </c>
      <c r="C512" s="249"/>
      <c r="D512" s="4" t="s">
        <v>162</v>
      </c>
      <c r="E512" s="61" t="s">
        <v>6</v>
      </c>
      <c r="F512" s="65">
        <v>6</v>
      </c>
      <c r="G512" s="181"/>
      <c r="H512" s="118">
        <f t="shared" si="42"/>
        <v>0</v>
      </c>
      <c r="I512" s="239"/>
    </row>
    <row r="513" spans="1:10" x14ac:dyDescent="0.2">
      <c r="A513" s="1" t="s">
        <v>244</v>
      </c>
      <c r="B513" s="1" t="s">
        <v>250</v>
      </c>
      <c r="C513" s="249"/>
      <c r="D513" s="4" t="s">
        <v>163</v>
      </c>
      <c r="E513" s="61" t="s">
        <v>6</v>
      </c>
      <c r="F513" s="65">
        <v>2</v>
      </c>
      <c r="G513" s="181"/>
      <c r="H513" s="118">
        <f t="shared" si="42"/>
        <v>0</v>
      </c>
      <c r="I513" s="239"/>
    </row>
    <row r="514" spans="1:10" x14ac:dyDescent="0.2">
      <c r="A514" s="1" t="s">
        <v>244</v>
      </c>
      <c r="B514" s="1" t="s">
        <v>250</v>
      </c>
      <c r="C514" s="249"/>
      <c r="D514" s="4" t="s">
        <v>164</v>
      </c>
      <c r="E514" s="61" t="s">
        <v>6</v>
      </c>
      <c r="F514" s="65">
        <v>19</v>
      </c>
      <c r="G514" s="181"/>
      <c r="H514" s="118">
        <f t="shared" si="42"/>
        <v>0</v>
      </c>
      <c r="I514" s="239"/>
    </row>
    <row r="515" spans="1:10" x14ac:dyDescent="0.2">
      <c r="A515" s="1" t="s">
        <v>244</v>
      </c>
      <c r="B515" s="1" t="s">
        <v>250</v>
      </c>
      <c r="C515" s="249"/>
      <c r="D515" s="4" t="s">
        <v>165</v>
      </c>
      <c r="E515" s="61" t="s">
        <v>6</v>
      </c>
      <c r="F515" s="65">
        <v>9</v>
      </c>
      <c r="G515" s="181"/>
      <c r="H515" s="118">
        <f t="shared" si="42"/>
        <v>0</v>
      </c>
      <c r="I515" s="239"/>
    </row>
    <row r="516" spans="1:10" x14ac:dyDescent="0.2">
      <c r="A516" s="1" t="s">
        <v>244</v>
      </c>
      <c r="B516" s="1" t="s">
        <v>250</v>
      </c>
      <c r="C516" s="249"/>
      <c r="D516" s="4" t="s">
        <v>166</v>
      </c>
      <c r="E516" s="61" t="s">
        <v>6</v>
      </c>
      <c r="F516" s="65">
        <v>42</v>
      </c>
      <c r="G516" s="181"/>
      <c r="H516" s="118">
        <f t="shared" si="42"/>
        <v>0</v>
      </c>
      <c r="I516" s="239"/>
    </row>
    <row r="517" spans="1:10" x14ac:dyDescent="0.2">
      <c r="A517" s="1" t="s">
        <v>244</v>
      </c>
      <c r="B517" s="1" t="s">
        <v>250</v>
      </c>
      <c r="C517" s="259" t="s">
        <v>238</v>
      </c>
      <c r="D517" s="74" t="s">
        <v>167</v>
      </c>
      <c r="E517" s="74"/>
      <c r="F517" s="97"/>
      <c r="G517" s="181"/>
      <c r="H517" s="74"/>
      <c r="I517" s="239"/>
    </row>
    <row r="518" spans="1:10" x14ac:dyDescent="0.2">
      <c r="A518" s="1" t="s">
        <v>244</v>
      </c>
      <c r="B518" s="1" t="s">
        <v>250</v>
      </c>
      <c r="C518" s="249"/>
      <c r="D518" s="4" t="s">
        <v>337</v>
      </c>
      <c r="E518" s="61" t="s">
        <v>6</v>
      </c>
      <c r="F518" s="65">
        <v>465</v>
      </c>
      <c r="G518" s="181"/>
      <c r="H518" s="118">
        <f t="shared" ref="H518:H520" si="43">G518*$F518</f>
        <v>0</v>
      </c>
      <c r="I518" s="239"/>
    </row>
    <row r="519" spans="1:10" x14ac:dyDescent="0.2">
      <c r="A519" s="1" t="s">
        <v>244</v>
      </c>
      <c r="B519" s="1" t="s">
        <v>250</v>
      </c>
      <c r="C519" s="249"/>
      <c r="D519" s="4" t="s">
        <v>168</v>
      </c>
      <c r="E519" s="61" t="s">
        <v>6</v>
      </c>
      <c r="F519" s="65">
        <v>6</v>
      </c>
      <c r="G519" s="181"/>
      <c r="H519" s="118">
        <f t="shared" si="43"/>
        <v>0</v>
      </c>
      <c r="I519" s="239"/>
    </row>
    <row r="520" spans="1:10" x14ac:dyDescent="0.2">
      <c r="A520" s="1" t="s">
        <v>244</v>
      </c>
      <c r="B520" s="1" t="s">
        <v>250</v>
      </c>
      <c r="C520" s="249"/>
      <c r="D520" s="4" t="s">
        <v>169</v>
      </c>
      <c r="E520" s="61" t="s">
        <v>6</v>
      </c>
      <c r="F520" s="65">
        <v>2</v>
      </c>
      <c r="G520" s="181"/>
      <c r="H520" s="118">
        <f t="shared" si="43"/>
        <v>0</v>
      </c>
      <c r="I520" s="239"/>
    </row>
    <row r="521" spans="1:10" x14ac:dyDescent="0.2">
      <c r="A521" s="1" t="s">
        <v>244</v>
      </c>
      <c r="B521" s="1" t="s">
        <v>250</v>
      </c>
      <c r="C521" s="259" t="s">
        <v>239</v>
      </c>
      <c r="D521" s="74" t="s">
        <v>198</v>
      </c>
      <c r="E521" s="74"/>
      <c r="F521" s="97"/>
      <c r="G521" s="181"/>
      <c r="H521" s="74"/>
      <c r="I521" s="239"/>
    </row>
    <row r="522" spans="1:10" x14ac:dyDescent="0.2">
      <c r="A522" s="1" t="s">
        <v>244</v>
      </c>
      <c r="B522" s="1" t="s">
        <v>250</v>
      </c>
      <c r="C522" s="249"/>
      <c r="D522" s="73" t="s">
        <v>199</v>
      </c>
      <c r="E522" s="61" t="s">
        <v>6</v>
      </c>
      <c r="F522" s="65">
        <v>4</v>
      </c>
      <c r="G522" s="181"/>
      <c r="H522" s="118">
        <f>G522*$F522</f>
        <v>0</v>
      </c>
      <c r="I522" s="239"/>
    </row>
    <row r="523" spans="1:10" x14ac:dyDescent="0.2">
      <c r="A523" s="1" t="s">
        <v>244</v>
      </c>
      <c r="B523" s="1" t="s">
        <v>250</v>
      </c>
      <c r="C523" s="249"/>
      <c r="D523" s="73"/>
      <c r="E523" s="61"/>
      <c r="F523" s="65"/>
      <c r="G523" s="181"/>
      <c r="H523" s="118"/>
      <c r="I523" s="239"/>
    </row>
    <row r="524" spans="1:10" x14ac:dyDescent="0.2">
      <c r="A524" s="1" t="s">
        <v>244</v>
      </c>
      <c r="B524" s="1" t="s">
        <v>250</v>
      </c>
      <c r="C524" s="259" t="s">
        <v>338</v>
      </c>
      <c r="D524" s="113" t="s">
        <v>341</v>
      </c>
      <c r="E524" s="61"/>
      <c r="F524" s="65"/>
      <c r="G524" s="181"/>
      <c r="H524" s="118"/>
      <c r="I524" s="239"/>
    </row>
    <row r="525" spans="1:10" s="114" customFormat="1" x14ac:dyDescent="0.2">
      <c r="A525" s="116" t="s">
        <v>244</v>
      </c>
      <c r="B525" s="116" t="s">
        <v>250</v>
      </c>
      <c r="C525" s="259"/>
      <c r="D525" s="166" t="s">
        <v>342</v>
      </c>
      <c r="E525" s="61"/>
      <c r="F525" s="65"/>
      <c r="G525" s="181"/>
      <c r="H525" s="118"/>
      <c r="I525" s="239"/>
      <c r="J525" s="186"/>
    </row>
    <row r="526" spans="1:10" x14ac:dyDescent="0.2">
      <c r="A526" s="1" t="s">
        <v>244</v>
      </c>
      <c r="B526" s="1" t="s">
        <v>250</v>
      </c>
      <c r="C526" s="249"/>
      <c r="D526" s="115" t="s">
        <v>339</v>
      </c>
      <c r="E526" s="61" t="s">
        <v>6</v>
      </c>
      <c r="F526" s="65">
        <v>1</v>
      </c>
      <c r="G526" s="181"/>
      <c r="H526" s="118">
        <f t="shared" ref="H526:H529" si="44">G526*$F526</f>
        <v>0</v>
      </c>
      <c r="I526" s="239"/>
    </row>
    <row r="527" spans="1:10" x14ac:dyDescent="0.2">
      <c r="A527" s="1" t="s">
        <v>244</v>
      </c>
      <c r="B527" s="1" t="s">
        <v>250</v>
      </c>
      <c r="C527" s="249"/>
      <c r="D527" s="160" t="s">
        <v>340</v>
      </c>
      <c r="E527" s="61" t="s">
        <v>6</v>
      </c>
      <c r="F527" s="65">
        <v>1</v>
      </c>
      <c r="G527" s="181"/>
      <c r="H527" s="118">
        <f t="shared" si="44"/>
        <v>0</v>
      </c>
      <c r="I527" s="239"/>
    </row>
    <row r="528" spans="1:10" x14ac:dyDescent="0.2">
      <c r="A528" s="1" t="s">
        <v>244</v>
      </c>
      <c r="B528" s="1" t="s">
        <v>250</v>
      </c>
      <c r="C528" s="249"/>
      <c r="D528" s="160" t="s">
        <v>5</v>
      </c>
      <c r="E528" s="61" t="s">
        <v>6</v>
      </c>
      <c r="F528" s="65">
        <v>9</v>
      </c>
      <c r="G528" s="181"/>
      <c r="H528" s="118">
        <f t="shared" si="44"/>
        <v>0</v>
      </c>
      <c r="I528" s="239"/>
    </row>
    <row r="529" spans="1:9" x14ac:dyDescent="0.2">
      <c r="A529" s="1" t="s">
        <v>244</v>
      </c>
      <c r="B529" s="1" t="s">
        <v>250</v>
      </c>
      <c r="C529" s="249"/>
      <c r="D529" s="160" t="s">
        <v>8</v>
      </c>
      <c r="E529" s="61" t="s">
        <v>6</v>
      </c>
      <c r="F529" s="65">
        <v>3</v>
      </c>
      <c r="G529" s="181"/>
      <c r="H529" s="118">
        <f t="shared" si="44"/>
        <v>0</v>
      </c>
      <c r="I529" s="239"/>
    </row>
    <row r="530" spans="1:9" x14ac:dyDescent="0.2">
      <c r="A530" s="1" t="s">
        <v>244</v>
      </c>
      <c r="B530" s="1" t="s">
        <v>250</v>
      </c>
      <c r="C530" s="249"/>
      <c r="D530" s="73"/>
      <c r="E530" s="61"/>
      <c r="F530" s="65"/>
      <c r="G530" s="181"/>
      <c r="H530" s="118"/>
      <c r="I530" s="239"/>
    </row>
    <row r="531" spans="1:9" x14ac:dyDescent="0.2">
      <c r="A531" s="1" t="s">
        <v>244</v>
      </c>
      <c r="B531" s="1" t="s">
        <v>250</v>
      </c>
      <c r="C531" s="249"/>
      <c r="D531" s="166" t="s">
        <v>343</v>
      </c>
      <c r="E531" s="61"/>
      <c r="F531" s="65"/>
      <c r="G531" s="181"/>
      <c r="H531" s="118"/>
      <c r="I531" s="239"/>
    </row>
    <row r="532" spans="1:9" x14ac:dyDescent="0.2">
      <c r="A532" s="1" t="s">
        <v>244</v>
      </c>
      <c r="B532" s="1" t="s">
        <v>250</v>
      </c>
      <c r="C532" s="249"/>
      <c r="D532" s="160" t="s">
        <v>344</v>
      </c>
      <c r="E532" s="61" t="s">
        <v>6</v>
      </c>
      <c r="F532" s="65">
        <v>2</v>
      </c>
      <c r="G532" s="181"/>
      <c r="H532" s="118">
        <f t="shared" ref="H532:H535" si="45">G532*$F532</f>
        <v>0</v>
      </c>
      <c r="I532" s="239"/>
    </row>
    <row r="533" spans="1:9" x14ac:dyDescent="0.2">
      <c r="A533" s="1" t="s">
        <v>244</v>
      </c>
      <c r="B533" s="1" t="s">
        <v>250</v>
      </c>
      <c r="C533" s="249"/>
      <c r="D533" s="160" t="s">
        <v>5</v>
      </c>
      <c r="E533" s="61" t="s">
        <v>6</v>
      </c>
      <c r="F533" s="65">
        <v>1</v>
      </c>
      <c r="G533" s="181"/>
      <c r="H533" s="118">
        <f t="shared" si="45"/>
        <v>0</v>
      </c>
      <c r="I533" s="239"/>
    </row>
    <row r="534" spans="1:9" x14ac:dyDescent="0.2">
      <c r="A534" s="1" t="s">
        <v>244</v>
      </c>
      <c r="B534" s="1" t="s">
        <v>250</v>
      </c>
      <c r="C534" s="249"/>
      <c r="D534" s="160" t="s">
        <v>7</v>
      </c>
      <c r="E534" s="61" t="s">
        <v>6</v>
      </c>
      <c r="F534" s="65">
        <v>1</v>
      </c>
      <c r="G534" s="181"/>
      <c r="H534" s="118">
        <f t="shared" si="45"/>
        <v>0</v>
      </c>
      <c r="I534" s="239"/>
    </row>
    <row r="535" spans="1:9" x14ac:dyDescent="0.2">
      <c r="A535" s="1" t="s">
        <v>244</v>
      </c>
      <c r="B535" s="1" t="s">
        <v>250</v>
      </c>
      <c r="C535" s="249"/>
      <c r="D535" s="160" t="s">
        <v>8</v>
      </c>
      <c r="E535" s="61" t="s">
        <v>6</v>
      </c>
      <c r="F535" s="65">
        <v>1</v>
      </c>
      <c r="G535" s="181"/>
      <c r="H535" s="118">
        <f t="shared" si="45"/>
        <v>0</v>
      </c>
      <c r="I535" s="239"/>
    </row>
    <row r="536" spans="1:9" x14ac:dyDescent="0.2">
      <c r="A536" s="1" t="s">
        <v>244</v>
      </c>
      <c r="B536" s="1" t="s">
        <v>250</v>
      </c>
      <c r="C536" s="249"/>
      <c r="D536" s="73"/>
      <c r="E536" s="61"/>
      <c r="F536" s="65"/>
      <c r="G536" s="181"/>
      <c r="H536" s="118"/>
      <c r="I536" s="239"/>
    </row>
    <row r="537" spans="1:9" x14ac:dyDescent="0.2">
      <c r="A537" s="1" t="s">
        <v>244</v>
      </c>
      <c r="B537" s="1" t="s">
        <v>250</v>
      </c>
      <c r="C537" s="249"/>
      <c r="D537" s="166" t="s">
        <v>345</v>
      </c>
      <c r="E537" s="61"/>
      <c r="F537" s="65"/>
      <c r="G537" s="181"/>
      <c r="H537" s="118"/>
      <c r="I537" s="239"/>
    </row>
    <row r="538" spans="1:9" x14ac:dyDescent="0.2">
      <c r="A538" s="1" t="s">
        <v>244</v>
      </c>
      <c r="B538" s="1" t="s">
        <v>250</v>
      </c>
      <c r="C538" s="249"/>
      <c r="D538" s="160" t="s">
        <v>346</v>
      </c>
      <c r="E538" s="61" t="s">
        <v>6</v>
      </c>
      <c r="F538" s="65">
        <v>10</v>
      </c>
      <c r="G538" s="181"/>
      <c r="H538" s="118">
        <f t="shared" ref="H538" si="46">G538*$F538</f>
        <v>0</v>
      </c>
      <c r="I538" s="239"/>
    </row>
    <row r="539" spans="1:9" x14ac:dyDescent="0.2">
      <c r="A539" s="1" t="s">
        <v>244</v>
      </c>
      <c r="B539" s="1" t="s">
        <v>250</v>
      </c>
      <c r="C539" s="249"/>
      <c r="D539" s="73"/>
      <c r="E539" s="61"/>
      <c r="F539" s="65"/>
      <c r="G539" s="181"/>
      <c r="H539" s="118"/>
      <c r="I539" s="239"/>
    </row>
    <row r="540" spans="1:9" x14ac:dyDescent="0.2">
      <c r="A540" s="1" t="s">
        <v>244</v>
      </c>
      <c r="B540" s="1" t="s">
        <v>250</v>
      </c>
      <c r="C540" s="249"/>
      <c r="D540" s="166" t="s">
        <v>347</v>
      </c>
      <c r="E540" s="61"/>
      <c r="F540" s="65"/>
      <c r="G540" s="181"/>
      <c r="H540" s="118"/>
      <c r="I540" s="239"/>
    </row>
    <row r="541" spans="1:9" x14ac:dyDescent="0.2">
      <c r="A541" s="1" t="s">
        <v>244</v>
      </c>
      <c r="B541" s="1" t="s">
        <v>250</v>
      </c>
      <c r="C541" s="249"/>
      <c r="D541" s="160" t="s">
        <v>348</v>
      </c>
      <c r="E541" s="61" t="s">
        <v>6</v>
      </c>
      <c r="F541" s="65">
        <v>1</v>
      </c>
      <c r="G541" s="181"/>
      <c r="H541" s="118">
        <f t="shared" ref="H541:H542" si="47">G541*$F541</f>
        <v>0</v>
      </c>
      <c r="I541" s="239"/>
    </row>
    <row r="542" spans="1:9" x14ac:dyDescent="0.2">
      <c r="A542" s="1" t="s">
        <v>244</v>
      </c>
      <c r="B542" s="1" t="s">
        <v>250</v>
      </c>
      <c r="C542" s="249"/>
      <c r="D542" s="160" t="s">
        <v>349</v>
      </c>
      <c r="E542" s="61" t="s">
        <v>6</v>
      </c>
      <c r="F542" s="65">
        <v>1</v>
      </c>
      <c r="G542" s="181"/>
      <c r="H542" s="118">
        <f t="shared" si="47"/>
        <v>0</v>
      </c>
      <c r="I542" s="239"/>
    </row>
    <row r="543" spans="1:9" x14ac:dyDescent="0.2">
      <c r="A543" s="1" t="s">
        <v>244</v>
      </c>
      <c r="B543" s="1" t="s">
        <v>250</v>
      </c>
      <c r="C543" s="249"/>
      <c r="D543" s="73"/>
      <c r="E543" s="61"/>
      <c r="F543" s="65"/>
      <c r="G543" s="181"/>
      <c r="H543" s="118"/>
      <c r="I543" s="239"/>
    </row>
    <row r="544" spans="1:9" x14ac:dyDescent="0.2">
      <c r="A544" s="1" t="s">
        <v>244</v>
      </c>
      <c r="B544" s="1" t="s">
        <v>250</v>
      </c>
      <c r="C544" s="249"/>
      <c r="D544" s="166" t="s">
        <v>292</v>
      </c>
      <c r="E544" s="61"/>
      <c r="F544" s="65"/>
      <c r="G544" s="181"/>
      <c r="H544" s="118"/>
      <c r="I544" s="239"/>
    </row>
    <row r="545" spans="1:9" ht="33.75" x14ac:dyDescent="0.2">
      <c r="A545" s="1" t="s">
        <v>244</v>
      </c>
      <c r="B545" s="1" t="s">
        <v>250</v>
      </c>
      <c r="C545" s="249"/>
      <c r="D545" s="117" t="s">
        <v>350</v>
      </c>
      <c r="E545" s="65" t="s">
        <v>6</v>
      </c>
      <c r="F545" s="65">
        <v>1</v>
      </c>
      <c r="G545" s="181"/>
      <c r="H545" s="118">
        <f t="shared" ref="H545" si="48">G545*$F545</f>
        <v>0</v>
      </c>
      <c r="I545" s="239"/>
    </row>
    <row r="546" spans="1:9" x14ac:dyDescent="0.2">
      <c r="A546" s="1" t="s">
        <v>244</v>
      </c>
      <c r="B546" s="1" t="s">
        <v>250</v>
      </c>
      <c r="C546" s="249"/>
      <c r="D546" s="73"/>
      <c r="E546" s="61"/>
      <c r="F546" s="65"/>
      <c r="G546" s="181"/>
      <c r="H546" s="118"/>
      <c r="I546" s="239"/>
    </row>
    <row r="547" spans="1:9" x14ac:dyDescent="0.2">
      <c r="A547" s="1" t="s">
        <v>244</v>
      </c>
      <c r="B547" s="1" t="s">
        <v>250</v>
      </c>
      <c r="C547" s="249"/>
      <c r="D547" s="166" t="s">
        <v>351</v>
      </c>
      <c r="E547" s="61"/>
      <c r="F547" s="65"/>
      <c r="G547" s="181"/>
      <c r="H547" s="118"/>
      <c r="I547" s="239"/>
    </row>
    <row r="548" spans="1:9" x14ac:dyDescent="0.2">
      <c r="A548" s="1" t="s">
        <v>244</v>
      </c>
      <c r="B548" s="1" t="s">
        <v>250</v>
      </c>
      <c r="C548" s="249"/>
      <c r="D548" s="73" t="s">
        <v>18</v>
      </c>
      <c r="E548" s="65" t="s">
        <v>19</v>
      </c>
      <c r="F548" s="65">
        <v>24</v>
      </c>
      <c r="G548" s="181"/>
      <c r="H548" s="118">
        <f t="shared" ref="H548:H549" si="49">G548*$F548</f>
        <v>0</v>
      </c>
      <c r="I548" s="239"/>
    </row>
    <row r="549" spans="1:9" x14ac:dyDescent="0.2">
      <c r="A549" s="1" t="s">
        <v>244</v>
      </c>
      <c r="B549" s="1" t="s">
        <v>250</v>
      </c>
      <c r="C549" s="249"/>
      <c r="D549" s="73" t="s">
        <v>20</v>
      </c>
      <c r="E549" s="65" t="s">
        <v>19</v>
      </c>
      <c r="F549" s="65">
        <v>24</v>
      </c>
      <c r="G549" s="181"/>
      <c r="H549" s="118">
        <f t="shared" si="49"/>
        <v>0</v>
      </c>
      <c r="I549" s="239"/>
    </row>
    <row r="550" spans="1:9" x14ac:dyDescent="0.2">
      <c r="A550" s="1" t="s">
        <v>244</v>
      </c>
      <c r="B550" s="1" t="s">
        <v>250</v>
      </c>
      <c r="C550" s="249"/>
      <c r="D550" s="73"/>
      <c r="E550" s="61"/>
      <c r="F550" s="65"/>
      <c r="G550" s="181"/>
      <c r="H550" s="118"/>
      <c r="I550" s="239"/>
    </row>
    <row r="551" spans="1:9" x14ac:dyDescent="0.2">
      <c r="A551" s="1" t="s">
        <v>244</v>
      </c>
      <c r="B551" s="1" t="s">
        <v>250</v>
      </c>
      <c r="C551" s="249"/>
      <c r="D551" s="166" t="s">
        <v>352</v>
      </c>
      <c r="E551" s="65" t="s">
        <v>6</v>
      </c>
      <c r="F551" s="65">
        <v>5</v>
      </c>
      <c r="G551" s="181"/>
      <c r="H551" s="118">
        <f t="shared" ref="H551" si="50">G551*$F551</f>
        <v>0</v>
      </c>
      <c r="I551" s="239"/>
    </row>
    <row r="552" spans="1:9" x14ac:dyDescent="0.2">
      <c r="A552" s="1" t="s">
        <v>244</v>
      </c>
      <c r="B552" s="1" t="s">
        <v>250</v>
      </c>
      <c r="C552" s="249"/>
      <c r="D552" s="73"/>
      <c r="E552" s="61"/>
      <c r="F552" s="65"/>
      <c r="G552" s="63"/>
      <c r="H552" s="118"/>
      <c r="I552" s="239"/>
    </row>
    <row r="553" spans="1:9" x14ac:dyDescent="0.2">
      <c r="A553" s="1" t="s">
        <v>255</v>
      </c>
      <c r="B553" s="1" t="s">
        <v>255</v>
      </c>
      <c r="C553" s="268"/>
      <c r="D553" s="269"/>
      <c r="E553" s="270"/>
      <c r="F553" s="270"/>
      <c r="G553" s="271"/>
      <c r="H553" s="272">
        <f>SUM(H443:H551)</f>
        <v>0</v>
      </c>
      <c r="I553" s="229"/>
    </row>
    <row r="554" spans="1:9" x14ac:dyDescent="0.2">
      <c r="A554" s="1" t="s">
        <v>244</v>
      </c>
      <c r="B554" s="1" t="s">
        <v>278</v>
      </c>
      <c r="C554" s="249"/>
      <c r="D554" s="186"/>
      <c r="G554" s="103"/>
      <c r="H554" s="130"/>
      <c r="I554" s="239"/>
    </row>
    <row r="555" spans="1:9" x14ac:dyDescent="0.2">
      <c r="A555" s="1" t="s">
        <v>244</v>
      </c>
      <c r="B555" s="1" t="s">
        <v>278</v>
      </c>
      <c r="C555" s="256"/>
      <c r="D555" s="158" t="s">
        <v>279</v>
      </c>
      <c r="E555" s="159"/>
      <c r="F555" s="159"/>
      <c r="G555" s="14"/>
      <c r="H555" s="118"/>
      <c r="I555" s="239"/>
    </row>
    <row r="556" spans="1:9" x14ac:dyDescent="0.2">
      <c r="A556" s="1" t="s">
        <v>244</v>
      </c>
      <c r="B556" s="1" t="s">
        <v>278</v>
      </c>
      <c r="C556" s="257"/>
      <c r="D556" s="9"/>
      <c r="E556" s="10"/>
      <c r="F556" s="10"/>
      <c r="G556" s="19"/>
      <c r="H556" s="120"/>
      <c r="I556" s="239"/>
    </row>
    <row r="557" spans="1:9" x14ac:dyDescent="0.2">
      <c r="A557" s="1" t="s">
        <v>244</v>
      </c>
      <c r="B557" s="1" t="s">
        <v>278</v>
      </c>
      <c r="C557" s="258" t="s">
        <v>221</v>
      </c>
      <c r="D557" s="161" t="s">
        <v>1</v>
      </c>
      <c r="E557" s="161" t="s">
        <v>272</v>
      </c>
      <c r="F557" s="161" t="s">
        <v>274</v>
      </c>
      <c r="G557" s="112" t="s">
        <v>273</v>
      </c>
      <c r="H557" s="119" t="s">
        <v>353</v>
      </c>
      <c r="I557" s="134" t="s">
        <v>354</v>
      </c>
    </row>
    <row r="558" spans="1:9" x14ac:dyDescent="0.2">
      <c r="A558" s="1" t="s">
        <v>244</v>
      </c>
      <c r="B558" s="1" t="s">
        <v>278</v>
      </c>
      <c r="C558" s="259" t="s">
        <v>222</v>
      </c>
      <c r="D558" s="64" t="s">
        <v>134</v>
      </c>
      <c r="E558" s="61"/>
      <c r="F558" s="65"/>
      <c r="G558" s="75"/>
      <c r="H558" s="131"/>
      <c r="I558" s="239"/>
    </row>
    <row r="559" spans="1:9" x14ac:dyDescent="0.2">
      <c r="A559" s="1" t="s">
        <v>244</v>
      </c>
      <c r="B559" s="1" t="s">
        <v>278</v>
      </c>
      <c r="C559" s="249"/>
      <c r="D559" s="76" t="s">
        <v>141</v>
      </c>
      <c r="E559" s="65" t="s">
        <v>6</v>
      </c>
      <c r="F559" s="65">
        <v>181</v>
      </c>
      <c r="G559" s="181"/>
      <c r="H559" s="118">
        <f>G559*$F559</f>
        <v>0</v>
      </c>
      <c r="I559" s="239"/>
    </row>
    <row r="560" spans="1:9" x14ac:dyDescent="0.2">
      <c r="A560" s="1" t="s">
        <v>244</v>
      </c>
      <c r="B560" s="1" t="s">
        <v>278</v>
      </c>
      <c r="C560" s="249"/>
      <c r="D560" s="66" t="s">
        <v>132</v>
      </c>
      <c r="E560" s="66"/>
      <c r="F560" s="65"/>
      <c r="G560" s="181"/>
      <c r="H560" s="66"/>
      <c r="I560" s="239"/>
    </row>
    <row r="561" spans="1:9" x14ac:dyDescent="0.2">
      <c r="A561" s="1" t="s">
        <v>244</v>
      </c>
      <c r="B561" s="1" t="s">
        <v>278</v>
      </c>
      <c r="C561" s="249"/>
      <c r="D561" s="166"/>
      <c r="E561" s="159"/>
      <c r="F561" s="159"/>
      <c r="G561" s="181"/>
      <c r="H561" s="132"/>
      <c r="I561" s="239"/>
    </row>
    <row r="562" spans="1:9" x14ac:dyDescent="0.2">
      <c r="A562" s="1" t="s">
        <v>244</v>
      </c>
      <c r="B562" s="1" t="s">
        <v>278</v>
      </c>
      <c r="C562" s="259" t="s">
        <v>223</v>
      </c>
      <c r="D562" s="199" t="s">
        <v>169</v>
      </c>
      <c r="E562" s="200"/>
      <c r="F562" s="108"/>
      <c r="G562" s="181"/>
      <c r="H562" s="131"/>
      <c r="I562" s="239"/>
    </row>
    <row r="563" spans="1:9" x14ac:dyDescent="0.2">
      <c r="A563" s="1" t="s">
        <v>244</v>
      </c>
      <c r="B563" s="1" t="s">
        <v>278</v>
      </c>
      <c r="C563" s="249"/>
      <c r="D563" s="76" t="s">
        <v>141</v>
      </c>
      <c r="E563" s="77" t="s">
        <v>6</v>
      </c>
      <c r="F563" s="109">
        <v>2</v>
      </c>
      <c r="G563" s="181"/>
      <c r="H563" s="118">
        <f>G563*$F563</f>
        <v>0</v>
      </c>
      <c r="I563" s="239"/>
    </row>
    <row r="564" spans="1:9" x14ac:dyDescent="0.2">
      <c r="A564" s="1" t="s">
        <v>244</v>
      </c>
      <c r="B564" s="1" t="s">
        <v>278</v>
      </c>
      <c r="C564" s="249"/>
      <c r="D564" s="66" t="s">
        <v>132</v>
      </c>
      <c r="E564" s="66"/>
      <c r="F564" s="65"/>
      <c r="G564" s="181"/>
      <c r="H564" s="66"/>
      <c r="I564" s="239"/>
    </row>
    <row r="565" spans="1:9" x14ac:dyDescent="0.2">
      <c r="A565" s="1" t="s">
        <v>244</v>
      </c>
      <c r="B565" s="1" t="s">
        <v>278</v>
      </c>
      <c r="C565" s="249"/>
      <c r="D565" s="166"/>
      <c r="E565" s="159"/>
      <c r="F565" s="159"/>
      <c r="G565" s="181"/>
      <c r="H565" s="132"/>
      <c r="I565" s="239"/>
    </row>
    <row r="566" spans="1:9" x14ac:dyDescent="0.2">
      <c r="A566" s="1" t="s">
        <v>244</v>
      </c>
      <c r="B566" s="1" t="s">
        <v>278</v>
      </c>
      <c r="C566" s="259" t="s">
        <v>224</v>
      </c>
      <c r="D566" s="199" t="s">
        <v>146</v>
      </c>
      <c r="E566" s="200"/>
      <c r="F566" s="108"/>
      <c r="G566" s="181"/>
      <c r="H566" s="131"/>
      <c r="I566" s="239"/>
    </row>
    <row r="567" spans="1:9" x14ac:dyDescent="0.2">
      <c r="A567" s="1" t="s">
        <v>244</v>
      </c>
      <c r="B567" s="1" t="s">
        <v>278</v>
      </c>
      <c r="C567" s="249"/>
      <c r="D567" s="76" t="s">
        <v>141</v>
      </c>
      <c r="E567" s="77" t="s">
        <v>6</v>
      </c>
      <c r="F567" s="109">
        <v>11</v>
      </c>
      <c r="G567" s="181"/>
      <c r="H567" s="118">
        <f>G567*$F567</f>
        <v>0</v>
      </c>
      <c r="I567" s="239"/>
    </row>
    <row r="568" spans="1:9" x14ac:dyDescent="0.2">
      <c r="A568" s="1" t="s">
        <v>244</v>
      </c>
      <c r="B568" s="1" t="s">
        <v>278</v>
      </c>
      <c r="C568" s="249"/>
      <c r="D568" s="66" t="s">
        <v>132</v>
      </c>
      <c r="E568" s="66"/>
      <c r="F568" s="65"/>
      <c r="G568" s="43"/>
      <c r="H568" s="66"/>
      <c r="I568" s="239"/>
    </row>
    <row r="569" spans="1:9" x14ac:dyDescent="0.2">
      <c r="A569" s="1" t="s">
        <v>244</v>
      </c>
      <c r="B569" s="1" t="s">
        <v>278</v>
      </c>
      <c r="C569" s="249"/>
      <c r="D569" s="166"/>
      <c r="E569" s="159"/>
      <c r="F569" s="159"/>
      <c r="G569" s="85"/>
      <c r="H569" s="132"/>
      <c r="I569" s="239"/>
    </row>
    <row r="570" spans="1:9" x14ac:dyDescent="0.2">
      <c r="A570" s="1" t="s">
        <v>255</v>
      </c>
      <c r="B570" s="1" t="s">
        <v>255</v>
      </c>
      <c r="C570" s="268"/>
      <c r="D570" s="269"/>
      <c r="E570" s="270"/>
      <c r="F570" s="270"/>
      <c r="G570" s="271"/>
      <c r="H570" s="272">
        <f>SUM(H559:H567)</f>
        <v>0</v>
      </c>
      <c r="I570" s="229"/>
    </row>
    <row r="571" spans="1:9" x14ac:dyDescent="0.2">
      <c r="A571" s="1" t="s">
        <v>244</v>
      </c>
      <c r="B571" s="1" t="s">
        <v>278</v>
      </c>
      <c r="C571" s="249"/>
      <c r="D571" s="186"/>
      <c r="G571" s="103"/>
      <c r="H571" s="130"/>
      <c r="I571" s="239"/>
    </row>
    <row r="572" spans="1:9" x14ac:dyDescent="0.2">
      <c r="A572" s="1" t="s">
        <v>244</v>
      </c>
      <c r="B572" s="1" t="s">
        <v>251</v>
      </c>
      <c r="C572" s="256"/>
      <c r="D572" s="158" t="s">
        <v>240</v>
      </c>
      <c r="E572" s="159"/>
      <c r="F572" s="159"/>
      <c r="G572" s="14"/>
      <c r="H572" s="118"/>
      <c r="I572" s="239"/>
    </row>
    <row r="573" spans="1:9" x14ac:dyDescent="0.2">
      <c r="A573" s="1" t="s">
        <v>244</v>
      </c>
      <c r="B573" s="1" t="s">
        <v>251</v>
      </c>
      <c r="C573" s="257"/>
      <c r="D573" s="9"/>
      <c r="E573" s="10"/>
      <c r="F573" s="10"/>
      <c r="G573" s="19"/>
      <c r="H573" s="120"/>
      <c r="I573" s="239"/>
    </row>
    <row r="574" spans="1:9" x14ac:dyDescent="0.2">
      <c r="A574" s="1" t="s">
        <v>244</v>
      </c>
      <c r="B574" s="1" t="s">
        <v>251</v>
      </c>
      <c r="C574" s="258" t="s">
        <v>221</v>
      </c>
      <c r="D574" s="161" t="s">
        <v>1</v>
      </c>
      <c r="E574" s="161" t="s">
        <v>272</v>
      </c>
      <c r="F574" s="161" t="s">
        <v>274</v>
      </c>
      <c r="G574" s="112" t="s">
        <v>273</v>
      </c>
      <c r="H574" s="119" t="s">
        <v>353</v>
      </c>
      <c r="I574" s="134" t="s">
        <v>354</v>
      </c>
    </row>
    <row r="575" spans="1:9" x14ac:dyDescent="0.2">
      <c r="A575" s="1" t="s">
        <v>244</v>
      </c>
      <c r="B575" s="1" t="s">
        <v>251</v>
      </c>
      <c r="C575" s="259" t="s">
        <v>222</v>
      </c>
      <c r="D575" s="64" t="s">
        <v>134</v>
      </c>
      <c r="E575" s="61"/>
      <c r="F575" s="65"/>
      <c r="G575" s="75"/>
      <c r="H575" s="131"/>
      <c r="I575" s="239"/>
    </row>
    <row r="576" spans="1:9" x14ac:dyDescent="0.2">
      <c r="A576" s="1" t="s">
        <v>244</v>
      </c>
      <c r="B576" s="1" t="s">
        <v>251</v>
      </c>
      <c r="C576" s="249"/>
      <c r="D576" s="76" t="s">
        <v>141</v>
      </c>
      <c r="E576" s="65" t="s">
        <v>6</v>
      </c>
      <c r="F576" s="65">
        <v>349</v>
      </c>
      <c r="G576" s="181"/>
      <c r="H576" s="118">
        <f>G576*$F576</f>
        <v>0</v>
      </c>
      <c r="I576" s="239"/>
    </row>
    <row r="577" spans="1:9" x14ac:dyDescent="0.2">
      <c r="A577" s="1" t="s">
        <v>244</v>
      </c>
      <c r="B577" s="1" t="s">
        <v>251</v>
      </c>
      <c r="C577" s="249"/>
      <c r="D577" s="66" t="s">
        <v>132</v>
      </c>
      <c r="E577" s="66"/>
      <c r="F577" s="65"/>
      <c r="G577" s="181"/>
      <c r="H577" s="66"/>
      <c r="I577" s="239"/>
    </row>
    <row r="578" spans="1:9" x14ac:dyDescent="0.2">
      <c r="A578" s="1" t="s">
        <v>244</v>
      </c>
      <c r="B578" s="1" t="s">
        <v>251</v>
      </c>
      <c r="C578" s="249"/>
      <c r="D578" s="66"/>
      <c r="E578" s="66"/>
      <c r="F578" s="65"/>
      <c r="G578" s="181"/>
      <c r="H578" s="66"/>
      <c r="I578" s="239"/>
    </row>
    <row r="579" spans="1:9" x14ac:dyDescent="0.2">
      <c r="A579" s="1" t="s">
        <v>244</v>
      </c>
      <c r="B579" s="1" t="s">
        <v>251</v>
      </c>
      <c r="C579" s="259" t="s">
        <v>223</v>
      </c>
      <c r="D579" s="199" t="s">
        <v>142</v>
      </c>
      <c r="E579" s="200"/>
      <c r="F579" s="108"/>
      <c r="G579" s="181"/>
      <c r="H579" s="131"/>
      <c r="I579" s="239"/>
    </row>
    <row r="580" spans="1:9" x14ac:dyDescent="0.2">
      <c r="A580" s="1" t="s">
        <v>244</v>
      </c>
      <c r="B580" s="1" t="s">
        <v>251</v>
      </c>
      <c r="C580" s="249"/>
      <c r="D580" s="76" t="s">
        <v>141</v>
      </c>
      <c r="E580" s="77" t="s">
        <v>6</v>
      </c>
      <c r="F580" s="109">
        <v>2</v>
      </c>
      <c r="G580" s="181"/>
      <c r="H580" s="118">
        <f>G580*$F580</f>
        <v>0</v>
      </c>
      <c r="I580" s="239"/>
    </row>
    <row r="581" spans="1:9" x14ac:dyDescent="0.2">
      <c r="A581" s="1" t="s">
        <v>244</v>
      </c>
      <c r="B581" s="1" t="s">
        <v>251</v>
      </c>
      <c r="C581" s="249"/>
      <c r="D581" s="66" t="s">
        <v>132</v>
      </c>
      <c r="E581" s="66"/>
      <c r="F581" s="65"/>
      <c r="G581" s="181"/>
      <c r="H581" s="66"/>
      <c r="I581" s="239"/>
    </row>
    <row r="582" spans="1:9" x14ac:dyDescent="0.2">
      <c r="A582" s="1" t="s">
        <v>244</v>
      </c>
      <c r="B582" s="1" t="s">
        <v>251</v>
      </c>
      <c r="C582" s="249"/>
      <c r="D582" s="66"/>
      <c r="E582" s="66"/>
      <c r="F582" s="65"/>
      <c r="G582" s="181"/>
      <c r="H582" s="66"/>
      <c r="I582" s="239"/>
    </row>
    <row r="583" spans="1:9" x14ac:dyDescent="0.2">
      <c r="A583" s="1" t="s">
        <v>244</v>
      </c>
      <c r="B583" s="1" t="s">
        <v>251</v>
      </c>
      <c r="C583" s="259" t="s">
        <v>224</v>
      </c>
      <c r="D583" s="199" t="s">
        <v>143</v>
      </c>
      <c r="E583" s="200"/>
      <c r="F583" s="108"/>
      <c r="G583" s="181"/>
      <c r="H583" s="131"/>
      <c r="I583" s="239"/>
    </row>
    <row r="584" spans="1:9" x14ac:dyDescent="0.2">
      <c r="A584" s="1" t="s">
        <v>244</v>
      </c>
      <c r="B584" s="1" t="s">
        <v>251</v>
      </c>
      <c r="C584" s="249"/>
      <c r="D584" s="76" t="s">
        <v>141</v>
      </c>
      <c r="E584" s="77" t="s">
        <v>6</v>
      </c>
      <c r="F584" s="109">
        <v>2</v>
      </c>
      <c r="G584" s="181"/>
      <c r="H584" s="118">
        <f>G584*$F584</f>
        <v>0</v>
      </c>
      <c r="I584" s="239"/>
    </row>
    <row r="585" spans="1:9" x14ac:dyDescent="0.2">
      <c r="A585" s="1" t="s">
        <v>244</v>
      </c>
      <c r="B585" s="1" t="s">
        <v>251</v>
      </c>
      <c r="C585" s="249"/>
      <c r="D585" s="66" t="s">
        <v>132</v>
      </c>
      <c r="E585" s="77"/>
      <c r="F585" s="109"/>
      <c r="G585" s="181"/>
      <c r="H585" s="131"/>
      <c r="I585" s="239"/>
    </row>
    <row r="586" spans="1:9" x14ac:dyDescent="0.2">
      <c r="A586" s="1" t="s">
        <v>244</v>
      </c>
      <c r="B586" s="1" t="s">
        <v>251</v>
      </c>
      <c r="C586" s="249"/>
      <c r="D586" s="76"/>
      <c r="E586" s="77"/>
      <c r="F586" s="109"/>
      <c r="G586" s="181"/>
      <c r="H586" s="131"/>
      <c r="I586" s="239"/>
    </row>
    <row r="587" spans="1:9" x14ac:dyDescent="0.2">
      <c r="A587" s="1" t="s">
        <v>244</v>
      </c>
      <c r="B587" s="1" t="s">
        <v>251</v>
      </c>
      <c r="C587" s="259" t="s">
        <v>225</v>
      </c>
      <c r="D587" s="199" t="s">
        <v>144</v>
      </c>
      <c r="E587" s="200"/>
      <c r="F587" s="108"/>
      <c r="G587" s="181"/>
      <c r="H587" s="131"/>
      <c r="I587" s="239"/>
    </row>
    <row r="588" spans="1:9" x14ac:dyDescent="0.2">
      <c r="A588" s="1" t="s">
        <v>244</v>
      </c>
      <c r="B588" s="1" t="s">
        <v>251</v>
      </c>
      <c r="C588" s="249"/>
      <c r="D588" s="76" t="s">
        <v>141</v>
      </c>
      <c r="E588" s="77" t="s">
        <v>6</v>
      </c>
      <c r="F588" s="109">
        <v>1</v>
      </c>
      <c r="G588" s="181"/>
      <c r="H588" s="118">
        <f>G588*$F588</f>
        <v>0</v>
      </c>
      <c r="I588" s="239"/>
    </row>
    <row r="589" spans="1:9" x14ac:dyDescent="0.2">
      <c r="A589" s="1" t="s">
        <v>244</v>
      </c>
      <c r="B589" s="1" t="s">
        <v>251</v>
      </c>
      <c r="C589" s="249"/>
      <c r="D589" s="66" t="s">
        <v>132</v>
      </c>
      <c r="E589" s="77"/>
      <c r="F589" s="109"/>
      <c r="G589" s="181"/>
      <c r="H589" s="131"/>
      <c r="I589" s="239"/>
    </row>
    <row r="590" spans="1:9" x14ac:dyDescent="0.2">
      <c r="A590" s="1" t="s">
        <v>244</v>
      </c>
      <c r="B590" s="1" t="s">
        <v>251</v>
      </c>
      <c r="C590" s="249"/>
      <c r="D590" s="76"/>
      <c r="E590" s="77"/>
      <c r="F590" s="109"/>
      <c r="G590" s="181"/>
      <c r="H590" s="131"/>
      <c r="I590" s="239"/>
    </row>
    <row r="591" spans="1:9" x14ac:dyDescent="0.2">
      <c r="A591" s="1" t="s">
        <v>244</v>
      </c>
      <c r="B591" s="1" t="s">
        <v>251</v>
      </c>
      <c r="C591" s="259" t="s">
        <v>226</v>
      </c>
      <c r="D591" s="113" t="s">
        <v>145</v>
      </c>
      <c r="E591" s="201"/>
      <c r="F591" s="79"/>
      <c r="G591" s="181"/>
      <c r="H591" s="73"/>
      <c r="I591" s="239"/>
    </row>
    <row r="592" spans="1:9" x14ac:dyDescent="0.2">
      <c r="A592" s="1" t="s">
        <v>244</v>
      </c>
      <c r="B592" s="1" t="s">
        <v>251</v>
      </c>
      <c r="C592" s="249"/>
      <c r="D592" s="76" t="s">
        <v>141</v>
      </c>
      <c r="E592" s="78" t="s">
        <v>6</v>
      </c>
      <c r="F592" s="79">
        <v>4</v>
      </c>
      <c r="G592" s="181"/>
      <c r="H592" s="118">
        <f>G592*$F592</f>
        <v>0</v>
      </c>
      <c r="I592" s="239"/>
    </row>
    <row r="593" spans="1:9" x14ac:dyDescent="0.2">
      <c r="A593" s="1" t="s">
        <v>244</v>
      </c>
      <c r="B593" s="1" t="s">
        <v>251</v>
      </c>
      <c r="C593" s="249"/>
      <c r="D593" s="66" t="s">
        <v>132</v>
      </c>
      <c r="E593" s="78"/>
      <c r="F593" s="79"/>
      <c r="G593" s="181"/>
      <c r="H593" s="73"/>
      <c r="I593" s="239"/>
    </row>
    <row r="594" spans="1:9" x14ac:dyDescent="0.2">
      <c r="A594" s="1" t="s">
        <v>244</v>
      </c>
      <c r="B594" s="1" t="s">
        <v>251</v>
      </c>
      <c r="C594" s="249"/>
      <c r="D594" s="76"/>
      <c r="E594" s="78"/>
      <c r="F594" s="79"/>
      <c r="G594" s="181"/>
      <c r="H594" s="73"/>
      <c r="I594" s="239"/>
    </row>
    <row r="595" spans="1:9" x14ac:dyDescent="0.2">
      <c r="A595" s="1" t="s">
        <v>244</v>
      </c>
      <c r="B595" s="1" t="s">
        <v>251</v>
      </c>
      <c r="C595" s="259" t="s">
        <v>227</v>
      </c>
      <c r="D595" s="113" t="s">
        <v>146</v>
      </c>
      <c r="E595" s="31"/>
      <c r="F595" s="79"/>
      <c r="G595" s="181"/>
      <c r="H595" s="66"/>
      <c r="I595" s="239"/>
    </row>
    <row r="596" spans="1:9" x14ac:dyDescent="0.2">
      <c r="A596" s="1" t="s">
        <v>244</v>
      </c>
      <c r="B596" s="1" t="s">
        <v>251</v>
      </c>
      <c r="C596" s="249"/>
      <c r="D596" s="76" t="s">
        <v>141</v>
      </c>
      <c r="E596" s="78" t="s">
        <v>6</v>
      </c>
      <c r="F596" s="79">
        <v>15</v>
      </c>
      <c r="G596" s="181"/>
      <c r="H596" s="118">
        <f>G596*$F596</f>
        <v>0</v>
      </c>
      <c r="I596" s="239"/>
    </row>
    <row r="597" spans="1:9" x14ac:dyDescent="0.2">
      <c r="A597" s="1" t="s">
        <v>244</v>
      </c>
      <c r="B597" s="1" t="s">
        <v>251</v>
      </c>
      <c r="C597" s="249"/>
      <c r="D597" s="66" t="s">
        <v>132</v>
      </c>
      <c r="E597" s="78"/>
      <c r="F597" s="79"/>
      <c r="G597" s="181"/>
      <c r="H597" s="73"/>
      <c r="I597" s="239"/>
    </row>
    <row r="598" spans="1:9" x14ac:dyDescent="0.2">
      <c r="A598" s="1" t="s">
        <v>244</v>
      </c>
      <c r="B598" s="1" t="s">
        <v>251</v>
      </c>
      <c r="C598" s="249"/>
      <c r="D598" s="76"/>
      <c r="E598" s="201"/>
      <c r="F598" s="79"/>
      <c r="G598" s="181"/>
      <c r="H598" s="73"/>
      <c r="I598" s="239"/>
    </row>
    <row r="599" spans="1:9" x14ac:dyDescent="0.2">
      <c r="A599" s="1" t="s">
        <v>244</v>
      </c>
      <c r="B599" s="1" t="s">
        <v>251</v>
      </c>
      <c r="C599" s="259" t="s">
        <v>228</v>
      </c>
      <c r="D599" s="113" t="s">
        <v>147</v>
      </c>
      <c r="E599" s="201"/>
      <c r="F599" s="79"/>
      <c r="G599" s="181"/>
      <c r="H599" s="73"/>
      <c r="I599" s="239"/>
    </row>
    <row r="600" spans="1:9" x14ac:dyDescent="0.2">
      <c r="A600" s="1" t="s">
        <v>244</v>
      </c>
      <c r="B600" s="1" t="s">
        <v>251</v>
      </c>
      <c r="C600" s="249"/>
      <c r="D600" s="76" t="s">
        <v>141</v>
      </c>
      <c r="E600" s="78" t="s">
        <v>6</v>
      </c>
      <c r="F600" s="79">
        <v>1</v>
      </c>
      <c r="G600" s="181"/>
      <c r="H600" s="118">
        <f>G600*$F600</f>
        <v>0</v>
      </c>
      <c r="I600" s="239"/>
    </row>
    <row r="601" spans="1:9" x14ac:dyDescent="0.2">
      <c r="A601" s="1" t="s">
        <v>244</v>
      </c>
      <c r="B601" s="1" t="s">
        <v>251</v>
      </c>
      <c r="C601" s="249"/>
      <c r="D601" s="66" t="s">
        <v>132</v>
      </c>
      <c r="E601" s="78"/>
      <c r="F601" s="79"/>
      <c r="G601" s="181"/>
      <c r="H601" s="73"/>
      <c r="I601" s="239"/>
    </row>
    <row r="602" spans="1:9" x14ac:dyDescent="0.2">
      <c r="A602" s="1" t="s">
        <v>244</v>
      </c>
      <c r="B602" s="1" t="s">
        <v>251</v>
      </c>
      <c r="C602" s="249"/>
      <c r="D602" s="76"/>
      <c r="E602" s="201"/>
      <c r="F602" s="79"/>
      <c r="G602" s="181"/>
      <c r="H602" s="73"/>
      <c r="I602" s="239"/>
    </row>
    <row r="603" spans="1:9" x14ac:dyDescent="0.2">
      <c r="A603" s="1" t="s">
        <v>244</v>
      </c>
      <c r="B603" s="1" t="s">
        <v>251</v>
      </c>
      <c r="C603" s="259" t="s">
        <v>229</v>
      </c>
      <c r="D603" s="113" t="s">
        <v>148</v>
      </c>
      <c r="E603" s="201"/>
      <c r="F603" s="79"/>
      <c r="G603" s="181"/>
      <c r="H603" s="73"/>
      <c r="I603" s="239"/>
    </row>
    <row r="604" spans="1:9" x14ac:dyDescent="0.2">
      <c r="A604" s="1" t="s">
        <v>244</v>
      </c>
      <c r="B604" s="1" t="s">
        <v>251</v>
      </c>
      <c r="C604" s="249"/>
      <c r="D604" s="76" t="s">
        <v>141</v>
      </c>
      <c r="E604" s="78" t="s">
        <v>6</v>
      </c>
      <c r="F604" s="79">
        <v>1</v>
      </c>
      <c r="G604" s="181"/>
      <c r="H604" s="118">
        <f>G604*$F604</f>
        <v>0</v>
      </c>
      <c r="I604" s="239"/>
    </row>
    <row r="605" spans="1:9" x14ac:dyDescent="0.2">
      <c r="A605" s="1" t="s">
        <v>244</v>
      </c>
      <c r="B605" s="1" t="s">
        <v>251</v>
      </c>
      <c r="C605" s="249"/>
      <c r="D605" s="66" t="s">
        <v>132</v>
      </c>
      <c r="E605" s="78"/>
      <c r="F605" s="79"/>
      <c r="G605" s="181"/>
      <c r="H605" s="73"/>
      <c r="I605" s="239"/>
    </row>
    <row r="606" spans="1:9" x14ac:dyDescent="0.2">
      <c r="A606" s="1" t="s">
        <v>244</v>
      </c>
      <c r="B606" s="1" t="s">
        <v>251</v>
      </c>
      <c r="C606" s="249"/>
      <c r="D606" s="76"/>
      <c r="E606" s="201"/>
      <c r="F606" s="79"/>
      <c r="G606" s="181"/>
      <c r="H606" s="73"/>
      <c r="I606" s="239"/>
    </row>
    <row r="607" spans="1:9" x14ac:dyDescent="0.2">
      <c r="A607" s="1" t="s">
        <v>244</v>
      </c>
      <c r="B607" s="1" t="s">
        <v>251</v>
      </c>
      <c r="C607" s="259" t="s">
        <v>230</v>
      </c>
      <c r="D607" s="113" t="s">
        <v>149</v>
      </c>
      <c r="E607" s="201"/>
      <c r="F607" s="79"/>
      <c r="G607" s="181"/>
      <c r="H607" s="73"/>
      <c r="I607" s="239"/>
    </row>
    <row r="608" spans="1:9" x14ac:dyDescent="0.2">
      <c r="A608" s="1" t="s">
        <v>244</v>
      </c>
      <c r="B608" s="1" t="s">
        <v>251</v>
      </c>
      <c r="C608" s="249"/>
      <c r="D608" s="76" t="s">
        <v>141</v>
      </c>
      <c r="E608" s="78" t="s">
        <v>6</v>
      </c>
      <c r="F608" s="79">
        <v>11</v>
      </c>
      <c r="G608" s="181"/>
      <c r="H608" s="118">
        <f>G608*$F608</f>
        <v>0</v>
      </c>
      <c r="I608" s="239"/>
    </row>
    <row r="609" spans="1:9" x14ac:dyDescent="0.2">
      <c r="A609" s="1" t="s">
        <v>244</v>
      </c>
      <c r="B609" s="1" t="s">
        <v>251</v>
      </c>
      <c r="C609" s="249"/>
      <c r="D609" s="66" t="s">
        <v>132</v>
      </c>
      <c r="E609" s="78"/>
      <c r="F609" s="79"/>
      <c r="G609" s="43"/>
      <c r="H609" s="73"/>
      <c r="I609" s="239"/>
    </row>
    <row r="610" spans="1:9" x14ac:dyDescent="0.2">
      <c r="A610" s="1" t="s">
        <v>244</v>
      </c>
      <c r="B610" s="1" t="s">
        <v>251</v>
      </c>
      <c r="C610" s="249"/>
      <c r="D610" s="73"/>
      <c r="E610" s="201"/>
      <c r="F610" s="79"/>
      <c r="G610" s="63"/>
      <c r="H610" s="73"/>
      <c r="I610" s="239"/>
    </row>
    <row r="611" spans="1:9" x14ac:dyDescent="0.2">
      <c r="A611" s="1" t="s">
        <v>255</v>
      </c>
      <c r="B611" s="1" t="s">
        <v>255</v>
      </c>
      <c r="C611" s="268"/>
      <c r="D611" s="269"/>
      <c r="E611" s="270"/>
      <c r="F611" s="270"/>
      <c r="G611" s="271"/>
      <c r="H611" s="272">
        <f>SUM(H576:H608)</f>
        <v>0</v>
      </c>
      <c r="I611" s="229"/>
    </row>
    <row r="612" spans="1:9" x14ac:dyDescent="0.2">
      <c r="A612" s="1" t="s">
        <v>244</v>
      </c>
      <c r="B612" s="1" t="s">
        <v>252</v>
      </c>
      <c r="C612" s="249"/>
      <c r="D612" s="186"/>
      <c r="G612" s="103"/>
      <c r="H612" s="130"/>
      <c r="I612" s="239"/>
    </row>
    <row r="613" spans="1:9" x14ac:dyDescent="0.2">
      <c r="A613" s="1" t="s">
        <v>244</v>
      </c>
      <c r="B613" s="1" t="s">
        <v>252</v>
      </c>
      <c r="C613" s="256"/>
      <c r="D613" s="158" t="s">
        <v>241</v>
      </c>
      <c r="E613" s="159"/>
      <c r="F613" s="159"/>
      <c r="G613" s="14"/>
      <c r="H613" s="118"/>
      <c r="I613" s="239"/>
    </row>
    <row r="614" spans="1:9" x14ac:dyDescent="0.2">
      <c r="A614" s="1" t="s">
        <v>244</v>
      </c>
      <c r="B614" s="1" t="s">
        <v>252</v>
      </c>
      <c r="C614" s="257"/>
      <c r="D614" s="9"/>
      <c r="E614" s="10"/>
      <c r="F614" s="10"/>
      <c r="G614" s="19"/>
      <c r="H614" s="120"/>
      <c r="I614" s="239"/>
    </row>
    <row r="615" spans="1:9" x14ac:dyDescent="0.2">
      <c r="A615" s="1" t="s">
        <v>244</v>
      </c>
      <c r="B615" s="1" t="s">
        <v>252</v>
      </c>
      <c r="C615" s="258" t="s">
        <v>221</v>
      </c>
      <c r="D615" s="161" t="s">
        <v>1</v>
      </c>
      <c r="E615" s="161" t="s">
        <v>272</v>
      </c>
      <c r="F615" s="161" t="s">
        <v>274</v>
      </c>
      <c r="G615" s="112" t="s">
        <v>273</v>
      </c>
      <c r="H615" s="119" t="s">
        <v>353</v>
      </c>
      <c r="I615" s="134" t="s">
        <v>354</v>
      </c>
    </row>
    <row r="616" spans="1:9" x14ac:dyDescent="0.2">
      <c r="A616" s="1" t="s">
        <v>244</v>
      </c>
      <c r="B616" s="1" t="s">
        <v>252</v>
      </c>
      <c r="C616" s="266" t="s">
        <v>222</v>
      </c>
      <c r="D616" s="198" t="s">
        <v>171</v>
      </c>
      <c r="E616" s="81"/>
      <c r="F616" s="52"/>
      <c r="G616" s="82"/>
      <c r="H616" s="133"/>
      <c r="I616" s="239"/>
    </row>
    <row r="617" spans="1:9" x14ac:dyDescent="0.2">
      <c r="A617" s="1" t="s">
        <v>244</v>
      </c>
      <c r="B617" s="1" t="s">
        <v>252</v>
      </c>
      <c r="C617" s="263"/>
      <c r="D617" s="83" t="s">
        <v>141</v>
      </c>
      <c r="E617" s="52" t="s">
        <v>6</v>
      </c>
      <c r="F617" s="52">
        <v>212</v>
      </c>
      <c r="G617" s="181"/>
      <c r="H617" s="118">
        <f>G617*$F617</f>
        <v>0</v>
      </c>
      <c r="I617" s="239"/>
    </row>
    <row r="618" spans="1:9" x14ac:dyDescent="0.2">
      <c r="A618" s="1" t="s">
        <v>244</v>
      </c>
      <c r="B618" s="1" t="s">
        <v>252</v>
      </c>
      <c r="C618" s="263"/>
      <c r="D618" s="54" t="s">
        <v>132</v>
      </c>
      <c r="E618" s="54"/>
      <c r="F618" s="52"/>
      <c r="G618" s="43"/>
      <c r="H618" s="66"/>
      <c r="I618" s="239"/>
    </row>
    <row r="619" spans="1:9" x14ac:dyDescent="0.2">
      <c r="A619" s="1" t="s">
        <v>244</v>
      </c>
      <c r="B619" s="1" t="s">
        <v>252</v>
      </c>
      <c r="C619" s="263"/>
      <c r="D619" s="267"/>
      <c r="E619" s="84"/>
      <c r="F619" s="80"/>
      <c r="G619" s="63"/>
      <c r="H619" s="73"/>
      <c r="I619" s="239"/>
    </row>
    <row r="620" spans="1:9" x14ac:dyDescent="0.2">
      <c r="A620" s="1" t="s">
        <v>255</v>
      </c>
      <c r="B620" s="1" t="s">
        <v>255</v>
      </c>
      <c r="C620" s="268"/>
      <c r="D620" s="269"/>
      <c r="E620" s="270"/>
      <c r="F620" s="270"/>
      <c r="G620" s="271"/>
      <c r="H620" s="272">
        <f>SUM(H617)</f>
        <v>0</v>
      </c>
      <c r="I620" s="229"/>
    </row>
    <row r="621" spans="1:9" x14ac:dyDescent="0.2">
      <c r="A621" s="1" t="s">
        <v>244</v>
      </c>
      <c r="B621" s="1" t="s">
        <v>253</v>
      </c>
      <c r="C621" s="249"/>
      <c r="D621" s="166"/>
      <c r="E621" s="159"/>
      <c r="F621" s="159"/>
      <c r="G621" s="85"/>
      <c r="H621" s="132"/>
      <c r="I621" s="239"/>
    </row>
    <row r="622" spans="1:9" x14ac:dyDescent="0.2">
      <c r="A622" s="1" t="s">
        <v>244</v>
      </c>
      <c r="B622" s="1" t="s">
        <v>253</v>
      </c>
      <c r="C622" s="256"/>
      <c r="D622" s="158" t="s">
        <v>242</v>
      </c>
      <c r="E622" s="159"/>
      <c r="F622" s="159"/>
      <c r="G622" s="14"/>
      <c r="H622" s="118"/>
      <c r="I622" s="239"/>
    </row>
    <row r="623" spans="1:9" x14ac:dyDescent="0.2">
      <c r="A623" s="1" t="s">
        <v>244</v>
      </c>
      <c r="B623" s="1" t="s">
        <v>253</v>
      </c>
      <c r="C623" s="257"/>
      <c r="D623" s="9"/>
      <c r="E623" s="10"/>
      <c r="F623" s="10"/>
      <c r="G623" s="19"/>
      <c r="H623" s="120"/>
      <c r="I623" s="239"/>
    </row>
    <row r="624" spans="1:9" x14ac:dyDescent="0.2">
      <c r="A624" s="1" t="s">
        <v>244</v>
      </c>
      <c r="B624" s="1" t="s">
        <v>253</v>
      </c>
      <c r="C624" s="258" t="s">
        <v>221</v>
      </c>
      <c r="D624" s="161" t="s">
        <v>1</v>
      </c>
      <c r="E624" s="161" t="s">
        <v>272</v>
      </c>
      <c r="F624" s="161" t="s">
        <v>274</v>
      </c>
      <c r="G624" s="112" t="s">
        <v>273</v>
      </c>
      <c r="H624" s="119" t="s">
        <v>353</v>
      </c>
      <c r="I624" s="134" t="s">
        <v>354</v>
      </c>
    </row>
    <row r="625" spans="1:9" x14ac:dyDescent="0.2">
      <c r="A625" s="1" t="s">
        <v>244</v>
      </c>
      <c r="B625" s="1" t="s">
        <v>253</v>
      </c>
      <c r="C625" s="266" t="s">
        <v>222</v>
      </c>
      <c r="D625" s="86" t="s">
        <v>170</v>
      </c>
      <c r="E625" s="87"/>
      <c r="F625" s="3"/>
      <c r="G625" s="82"/>
      <c r="H625" s="133"/>
      <c r="I625" s="239"/>
    </row>
    <row r="626" spans="1:9" x14ac:dyDescent="0.2">
      <c r="A626" s="1" t="s">
        <v>244</v>
      </c>
      <c r="B626" s="1" t="s">
        <v>253</v>
      </c>
      <c r="C626" s="263"/>
      <c r="D626" s="88" t="s">
        <v>141</v>
      </c>
      <c r="E626" s="3" t="s">
        <v>6</v>
      </c>
      <c r="F626" s="3">
        <v>17</v>
      </c>
      <c r="G626" s="181"/>
      <c r="H626" s="118">
        <f>G626*$F626</f>
        <v>0</v>
      </c>
      <c r="I626" s="239"/>
    </row>
    <row r="627" spans="1:9" x14ac:dyDescent="0.2">
      <c r="A627" s="1" t="s">
        <v>244</v>
      </c>
      <c r="B627" s="1" t="s">
        <v>253</v>
      </c>
      <c r="C627" s="263"/>
      <c r="D627" s="5" t="s">
        <v>132</v>
      </c>
      <c r="E627" s="5"/>
      <c r="F627" s="3"/>
      <c r="G627" s="43"/>
      <c r="H627" s="66"/>
      <c r="I627" s="239"/>
    </row>
    <row r="628" spans="1:9" x14ac:dyDescent="0.2">
      <c r="A628" s="1" t="s">
        <v>244</v>
      </c>
      <c r="B628" s="1" t="s">
        <v>253</v>
      </c>
      <c r="C628" s="263"/>
      <c r="D628" s="267"/>
      <c r="E628" s="84"/>
      <c r="F628" s="80"/>
      <c r="G628" s="63"/>
      <c r="H628" s="73"/>
      <c r="I628" s="239"/>
    </row>
    <row r="629" spans="1:9" x14ac:dyDescent="0.2">
      <c r="A629" s="1" t="s">
        <v>255</v>
      </c>
      <c r="B629" s="1" t="s">
        <v>255</v>
      </c>
      <c r="C629" s="268"/>
      <c r="D629" s="269"/>
      <c r="E629" s="270"/>
      <c r="F629" s="270"/>
      <c r="G629" s="271"/>
      <c r="H629" s="272">
        <f>SUM(H626)</f>
        <v>0</v>
      </c>
      <c r="I629" s="229"/>
    </row>
    <row r="630" spans="1:9" x14ac:dyDescent="0.2">
      <c r="A630" s="1" t="s">
        <v>244</v>
      </c>
      <c r="B630" s="1" t="s">
        <v>254</v>
      </c>
      <c r="C630" s="249"/>
      <c r="D630" s="186"/>
      <c r="G630" s="103"/>
      <c r="H630" s="130"/>
      <c r="I630" s="239"/>
    </row>
    <row r="631" spans="1:9" x14ac:dyDescent="0.2">
      <c r="A631" s="1" t="s">
        <v>244</v>
      </c>
      <c r="B631" s="1" t="s">
        <v>254</v>
      </c>
      <c r="C631" s="256"/>
      <c r="D631" s="158" t="s">
        <v>243</v>
      </c>
      <c r="E631" s="159"/>
      <c r="F631" s="159"/>
      <c r="G631" s="14"/>
      <c r="H631" s="118"/>
      <c r="I631" s="239"/>
    </row>
    <row r="632" spans="1:9" x14ac:dyDescent="0.2">
      <c r="A632" s="1" t="s">
        <v>244</v>
      </c>
      <c r="B632" s="1" t="s">
        <v>254</v>
      </c>
      <c r="C632" s="257"/>
      <c r="D632" s="9"/>
      <c r="E632" s="10"/>
      <c r="F632" s="10"/>
      <c r="G632" s="19"/>
      <c r="H632" s="120"/>
      <c r="I632" s="239"/>
    </row>
    <row r="633" spans="1:9" x14ac:dyDescent="0.2">
      <c r="A633" s="1" t="s">
        <v>244</v>
      </c>
      <c r="B633" s="1" t="s">
        <v>254</v>
      </c>
      <c r="C633" s="258" t="s">
        <v>221</v>
      </c>
      <c r="D633" s="161" t="s">
        <v>1</v>
      </c>
      <c r="E633" s="161" t="s">
        <v>272</v>
      </c>
      <c r="F633" s="161" t="s">
        <v>274</v>
      </c>
      <c r="G633" s="112" t="s">
        <v>273</v>
      </c>
      <c r="H633" s="119" t="s">
        <v>353</v>
      </c>
      <c r="I633" s="134" t="s">
        <v>354</v>
      </c>
    </row>
    <row r="634" spans="1:9" x14ac:dyDescent="0.2">
      <c r="A634" s="1" t="s">
        <v>244</v>
      </c>
      <c r="B634" s="1" t="s">
        <v>254</v>
      </c>
      <c r="C634" s="266" t="s">
        <v>222</v>
      </c>
      <c r="D634" s="86" t="s">
        <v>170</v>
      </c>
      <c r="E634" s="87"/>
      <c r="F634" s="3"/>
      <c r="G634" s="82"/>
      <c r="H634" s="133"/>
      <c r="I634" s="239"/>
    </row>
    <row r="635" spans="1:9" x14ac:dyDescent="0.2">
      <c r="A635" s="1" t="s">
        <v>244</v>
      </c>
      <c r="B635" s="1" t="s">
        <v>254</v>
      </c>
      <c r="C635" s="263"/>
      <c r="D635" s="88" t="s">
        <v>141</v>
      </c>
      <c r="E635" s="3" t="s">
        <v>6</v>
      </c>
      <c r="F635" s="3">
        <v>6</v>
      </c>
      <c r="G635" s="181"/>
      <c r="H635" s="118">
        <f>G635*$F635</f>
        <v>0</v>
      </c>
      <c r="I635" s="239"/>
    </row>
    <row r="636" spans="1:9" x14ac:dyDescent="0.2">
      <c r="A636" s="1" t="s">
        <v>244</v>
      </c>
      <c r="B636" s="1" t="s">
        <v>254</v>
      </c>
      <c r="C636" s="263"/>
      <c r="D636" s="5" t="s">
        <v>132</v>
      </c>
      <c r="E636" s="5"/>
      <c r="F636" s="3"/>
      <c r="G636" s="181"/>
      <c r="H636" s="66"/>
      <c r="I636" s="239"/>
    </row>
    <row r="637" spans="1:9" x14ac:dyDescent="0.2">
      <c r="A637" s="1" t="s">
        <v>244</v>
      </c>
      <c r="B637" s="1" t="s">
        <v>254</v>
      </c>
      <c r="C637" s="263"/>
      <c r="D637" s="5"/>
      <c r="E637" s="5"/>
      <c r="F637" s="3"/>
      <c r="G637" s="181"/>
      <c r="H637" s="66"/>
      <c r="I637" s="239"/>
    </row>
    <row r="638" spans="1:9" x14ac:dyDescent="0.2">
      <c r="A638" s="1" t="s">
        <v>244</v>
      </c>
      <c r="B638" s="1" t="s">
        <v>254</v>
      </c>
      <c r="C638" s="266" t="s">
        <v>223</v>
      </c>
      <c r="D638" s="5" t="s">
        <v>275</v>
      </c>
      <c r="E638" s="3" t="s">
        <v>6</v>
      </c>
      <c r="F638" s="3">
        <v>14</v>
      </c>
      <c r="G638" s="181"/>
      <c r="H638" s="118">
        <f>G638*$F638</f>
        <v>0</v>
      </c>
      <c r="I638" s="239"/>
    </row>
    <row r="639" spans="1:9" x14ac:dyDescent="0.2">
      <c r="A639" s="1" t="s">
        <v>244</v>
      </c>
      <c r="B639" s="1" t="s">
        <v>254</v>
      </c>
      <c r="C639" s="263"/>
      <c r="D639" s="267"/>
      <c r="E639" s="84"/>
      <c r="F639" s="80"/>
      <c r="G639" s="63"/>
      <c r="H639" s="73"/>
      <c r="I639" s="239"/>
    </row>
    <row r="640" spans="1:9" x14ac:dyDescent="0.2">
      <c r="A640" s="1" t="s">
        <v>255</v>
      </c>
      <c r="B640" s="1" t="s">
        <v>255</v>
      </c>
      <c r="C640" s="268"/>
      <c r="D640" s="269"/>
      <c r="E640" s="270"/>
      <c r="F640" s="270"/>
      <c r="G640" s="271"/>
      <c r="H640" s="272">
        <f>SUM(H635:H638)</f>
        <v>0</v>
      </c>
      <c r="I640" s="229"/>
    </row>
    <row r="641" spans="1:9" x14ac:dyDescent="0.2">
      <c r="A641" s="1" t="s">
        <v>244</v>
      </c>
      <c r="B641" s="1" t="s">
        <v>283</v>
      </c>
      <c r="C641" s="249"/>
      <c r="D641" s="186"/>
      <c r="G641" s="103"/>
      <c r="H641" s="130"/>
      <c r="I641" s="239"/>
    </row>
    <row r="642" spans="1:9" x14ac:dyDescent="0.2">
      <c r="A642" s="1" t="s">
        <v>244</v>
      </c>
      <c r="B642" s="1" t="s">
        <v>283</v>
      </c>
      <c r="C642" s="256"/>
      <c r="D642" s="158" t="s">
        <v>281</v>
      </c>
      <c r="E642" s="159"/>
      <c r="F642" s="159"/>
      <c r="G642" s="14"/>
      <c r="H642" s="118"/>
      <c r="I642" s="239"/>
    </row>
    <row r="643" spans="1:9" x14ac:dyDescent="0.2">
      <c r="A643" s="1" t="s">
        <v>244</v>
      </c>
      <c r="B643" s="1" t="s">
        <v>283</v>
      </c>
      <c r="C643" s="257"/>
      <c r="D643" s="9"/>
      <c r="E643" s="10"/>
      <c r="F643" s="10"/>
      <c r="G643" s="19"/>
      <c r="H643" s="120"/>
      <c r="I643" s="239"/>
    </row>
    <row r="644" spans="1:9" x14ac:dyDescent="0.2">
      <c r="A644" s="1" t="s">
        <v>244</v>
      </c>
      <c r="B644" s="1" t="s">
        <v>283</v>
      </c>
      <c r="C644" s="258" t="s">
        <v>221</v>
      </c>
      <c r="D644" s="161" t="s">
        <v>1</v>
      </c>
      <c r="E644" s="161" t="s">
        <v>272</v>
      </c>
      <c r="F644" s="161" t="s">
        <v>274</v>
      </c>
      <c r="G644" s="112" t="s">
        <v>273</v>
      </c>
      <c r="H644" s="119" t="s">
        <v>353</v>
      </c>
      <c r="I644" s="134" t="s">
        <v>354</v>
      </c>
    </row>
    <row r="645" spans="1:9" x14ac:dyDescent="0.2">
      <c r="A645" s="1" t="s">
        <v>244</v>
      </c>
      <c r="B645" s="1" t="s">
        <v>283</v>
      </c>
      <c r="C645" s="266" t="s">
        <v>222</v>
      </c>
      <c r="D645" s="86" t="s">
        <v>282</v>
      </c>
      <c r="E645" s="87"/>
      <c r="F645" s="3"/>
      <c r="G645" s="82"/>
      <c r="H645" s="133"/>
      <c r="I645" s="239"/>
    </row>
    <row r="646" spans="1:9" x14ac:dyDescent="0.2">
      <c r="A646" s="1" t="s">
        <v>244</v>
      </c>
      <c r="B646" s="1" t="s">
        <v>283</v>
      </c>
      <c r="C646" s="263"/>
      <c r="D646" s="88" t="s">
        <v>284</v>
      </c>
      <c r="E646" s="3" t="s">
        <v>6</v>
      </c>
      <c r="F646" s="3">
        <v>12</v>
      </c>
      <c r="G646" s="181"/>
      <c r="H646" s="118">
        <f>G646*$F646</f>
        <v>0</v>
      </c>
      <c r="I646" s="239"/>
    </row>
    <row r="647" spans="1:9" x14ac:dyDescent="0.2">
      <c r="A647" s="1" t="s">
        <v>244</v>
      </c>
      <c r="B647" s="1" t="s">
        <v>283</v>
      </c>
      <c r="C647" s="263"/>
      <c r="D647" s="5" t="s">
        <v>132</v>
      </c>
      <c r="E647" s="5"/>
      <c r="F647" s="3"/>
      <c r="G647" s="43"/>
      <c r="H647" s="66"/>
      <c r="I647" s="239"/>
    </row>
    <row r="648" spans="1:9" x14ac:dyDescent="0.2">
      <c r="A648" s="1" t="s">
        <v>244</v>
      </c>
      <c r="B648" s="1" t="s">
        <v>283</v>
      </c>
      <c r="C648" s="263"/>
      <c r="D648" s="267"/>
      <c r="E648" s="84"/>
      <c r="F648" s="80"/>
      <c r="G648" s="63"/>
      <c r="H648" s="73"/>
      <c r="I648" s="239"/>
    </row>
    <row r="649" spans="1:9" x14ac:dyDescent="0.2">
      <c r="A649" s="1" t="s">
        <v>255</v>
      </c>
      <c r="B649" s="1" t="s">
        <v>255</v>
      </c>
      <c r="C649" s="268"/>
      <c r="D649" s="269"/>
      <c r="E649" s="270"/>
      <c r="F649" s="270"/>
      <c r="G649" s="271"/>
      <c r="H649" s="272">
        <f>SUM(H646)</f>
        <v>0</v>
      </c>
      <c r="I649" s="229"/>
    </row>
    <row r="650" spans="1:9" x14ac:dyDescent="0.2">
      <c r="A650" s="1" t="s">
        <v>244</v>
      </c>
      <c r="B650" s="1" t="s">
        <v>290</v>
      </c>
      <c r="C650" s="249"/>
      <c r="D650" s="186"/>
      <c r="G650" s="103"/>
      <c r="H650" s="130"/>
      <c r="I650" s="239"/>
    </row>
    <row r="651" spans="1:9" x14ac:dyDescent="0.2">
      <c r="A651" s="1" t="s">
        <v>244</v>
      </c>
      <c r="B651" s="1" t="s">
        <v>290</v>
      </c>
      <c r="C651" s="256"/>
      <c r="D651" s="158" t="s">
        <v>289</v>
      </c>
      <c r="E651" s="159"/>
      <c r="F651" s="159"/>
      <c r="G651" s="14"/>
      <c r="H651" s="118"/>
      <c r="I651" s="239"/>
    </row>
    <row r="652" spans="1:9" x14ac:dyDescent="0.2">
      <c r="A652" s="1" t="s">
        <v>244</v>
      </c>
      <c r="B652" s="1" t="s">
        <v>290</v>
      </c>
      <c r="C652" s="257"/>
      <c r="D652" s="9"/>
      <c r="E652" s="10"/>
      <c r="F652" s="10"/>
      <c r="G652" s="19"/>
      <c r="H652" s="120"/>
      <c r="I652" s="239"/>
    </row>
    <row r="653" spans="1:9" x14ac:dyDescent="0.2">
      <c r="A653" s="1" t="s">
        <v>244</v>
      </c>
      <c r="B653" s="1" t="s">
        <v>290</v>
      </c>
      <c r="C653" s="258" t="s">
        <v>221</v>
      </c>
      <c r="D653" s="161" t="s">
        <v>1</v>
      </c>
      <c r="E653" s="161" t="s">
        <v>272</v>
      </c>
      <c r="F653" s="161" t="s">
        <v>274</v>
      </c>
      <c r="G653" s="112" t="s">
        <v>273</v>
      </c>
      <c r="H653" s="119" t="s">
        <v>353</v>
      </c>
      <c r="I653" s="134" t="s">
        <v>354</v>
      </c>
    </row>
    <row r="654" spans="1:9" x14ac:dyDescent="0.2">
      <c r="A654" s="1" t="s">
        <v>244</v>
      </c>
      <c r="B654" s="1" t="s">
        <v>290</v>
      </c>
      <c r="C654" s="266" t="s">
        <v>222</v>
      </c>
      <c r="D654" s="86" t="s">
        <v>291</v>
      </c>
      <c r="E654" s="87"/>
      <c r="F654" s="3"/>
      <c r="G654" s="82"/>
      <c r="H654" s="133"/>
      <c r="I654" s="239"/>
    </row>
    <row r="655" spans="1:9" x14ac:dyDescent="0.2">
      <c r="A655" s="1" t="s">
        <v>244</v>
      </c>
      <c r="B655" s="1" t="s">
        <v>290</v>
      </c>
      <c r="C655" s="263"/>
      <c r="D655" s="88" t="s">
        <v>141</v>
      </c>
      <c r="E655" s="3" t="s">
        <v>6</v>
      </c>
      <c r="F655" s="3">
        <v>2</v>
      </c>
      <c r="G655" s="181"/>
      <c r="H655" s="118">
        <f>G655*$F655</f>
        <v>0</v>
      </c>
      <c r="I655" s="239"/>
    </row>
    <row r="656" spans="1:9" x14ac:dyDescent="0.2">
      <c r="A656" s="1" t="s">
        <v>244</v>
      </c>
      <c r="B656" s="1" t="s">
        <v>290</v>
      </c>
      <c r="C656" s="263"/>
      <c r="D656" s="5" t="s">
        <v>132</v>
      </c>
      <c r="E656" s="5"/>
      <c r="F656" s="3"/>
      <c r="G656" s="181"/>
      <c r="H656" s="66"/>
      <c r="I656" s="239"/>
    </row>
    <row r="657" spans="1:10" x14ac:dyDescent="0.2">
      <c r="A657" s="1" t="s">
        <v>244</v>
      </c>
      <c r="B657" s="1" t="s">
        <v>290</v>
      </c>
      <c r="C657" s="263"/>
      <c r="D657" s="5"/>
      <c r="E657" s="5"/>
      <c r="F657" s="3"/>
      <c r="G657" s="181"/>
      <c r="H657" s="66"/>
      <c r="I657" s="239"/>
    </row>
    <row r="658" spans="1:10" x14ac:dyDescent="0.2">
      <c r="A658" s="1" t="s">
        <v>244</v>
      </c>
      <c r="B658" s="1" t="s">
        <v>290</v>
      </c>
      <c r="C658" s="266" t="s">
        <v>223</v>
      </c>
      <c r="D658" s="5" t="s">
        <v>292</v>
      </c>
      <c r="E658" s="3" t="s">
        <v>6</v>
      </c>
      <c r="F658" s="3">
        <v>2</v>
      </c>
      <c r="G658" s="181"/>
      <c r="H658" s="118">
        <f>G658*$F658</f>
        <v>0</v>
      </c>
      <c r="I658" s="239"/>
    </row>
    <row r="659" spans="1:10" x14ac:dyDescent="0.2">
      <c r="A659" s="1" t="s">
        <v>244</v>
      </c>
      <c r="B659" s="1" t="s">
        <v>290</v>
      </c>
      <c r="C659" s="263"/>
      <c r="D659" s="5"/>
      <c r="E659" s="5"/>
      <c r="F659" s="3"/>
      <c r="G659" s="181"/>
      <c r="H659" s="66"/>
      <c r="I659" s="239"/>
    </row>
    <row r="660" spans="1:10" x14ac:dyDescent="0.2">
      <c r="A660" s="1" t="s">
        <v>244</v>
      </c>
      <c r="B660" s="1" t="s">
        <v>290</v>
      </c>
      <c r="C660" s="266" t="s">
        <v>224</v>
      </c>
      <c r="D660" s="166" t="s">
        <v>293</v>
      </c>
      <c r="E660" s="5"/>
      <c r="F660" s="3"/>
      <c r="G660" s="181"/>
      <c r="H660" s="66"/>
      <c r="I660" s="239"/>
    </row>
    <row r="661" spans="1:10" x14ac:dyDescent="0.2">
      <c r="A661" s="1" t="s">
        <v>244</v>
      </c>
      <c r="B661" s="1" t="s">
        <v>290</v>
      </c>
      <c r="C661" s="266"/>
      <c r="D661" s="160" t="s">
        <v>294</v>
      </c>
      <c r="E661" s="3" t="s">
        <v>105</v>
      </c>
      <c r="F661" s="3">
        <v>54</v>
      </c>
      <c r="G661" s="181"/>
      <c r="H661" s="118">
        <f>G661*$F661</f>
        <v>0</v>
      </c>
      <c r="I661" s="239"/>
    </row>
    <row r="662" spans="1:10" x14ac:dyDescent="0.2">
      <c r="A662" s="1" t="s">
        <v>244</v>
      </c>
      <c r="B662" s="1" t="s">
        <v>290</v>
      </c>
      <c r="C662" s="266"/>
      <c r="D662" s="160"/>
      <c r="E662" s="3"/>
      <c r="F662" s="3"/>
      <c r="G662" s="181"/>
      <c r="H662" s="66"/>
      <c r="I662" s="239"/>
    </row>
    <row r="663" spans="1:10" x14ac:dyDescent="0.2">
      <c r="A663" s="1" t="s">
        <v>244</v>
      </c>
      <c r="B663" s="1" t="s">
        <v>290</v>
      </c>
      <c r="C663" s="266" t="s">
        <v>225</v>
      </c>
      <c r="D663" s="166" t="s">
        <v>204</v>
      </c>
      <c r="E663" s="3"/>
      <c r="F663" s="3"/>
      <c r="G663" s="181"/>
      <c r="H663" s="66"/>
      <c r="I663" s="239"/>
    </row>
    <row r="664" spans="1:10" x14ac:dyDescent="0.2">
      <c r="A664" s="1" t="s">
        <v>244</v>
      </c>
      <c r="B664" s="1" t="s">
        <v>290</v>
      </c>
      <c r="C664" s="266"/>
      <c r="D664" s="160" t="s">
        <v>295</v>
      </c>
      <c r="E664" s="3" t="s">
        <v>6</v>
      </c>
      <c r="F664" s="3">
        <v>44</v>
      </c>
      <c r="G664" s="181"/>
      <c r="H664" s="118">
        <f>G664*$F664</f>
        <v>0</v>
      </c>
      <c r="I664" s="239"/>
    </row>
    <row r="665" spans="1:10" x14ac:dyDescent="0.2">
      <c r="A665" s="1" t="s">
        <v>244</v>
      </c>
      <c r="B665" s="1" t="s">
        <v>290</v>
      </c>
      <c r="C665" s="263"/>
      <c r="D665" s="267"/>
      <c r="E665" s="84"/>
      <c r="F665" s="80"/>
      <c r="G665" s="63"/>
      <c r="H665" s="73"/>
      <c r="I665" s="239"/>
    </row>
    <row r="666" spans="1:10" x14ac:dyDescent="0.2">
      <c r="A666" s="1" t="s">
        <v>255</v>
      </c>
      <c r="B666" s="1" t="s">
        <v>255</v>
      </c>
      <c r="C666" s="253"/>
      <c r="D666" s="273"/>
      <c r="E666" s="274"/>
      <c r="F666" s="274"/>
      <c r="G666" s="275"/>
      <c r="H666" s="276">
        <f>SUM(H655:H664)</f>
        <v>0</v>
      </c>
      <c r="I666" s="238"/>
    </row>
    <row r="667" spans="1:10" s="164" customFormat="1" x14ac:dyDescent="0.2">
      <c r="A667" s="151" t="s">
        <v>244</v>
      </c>
      <c r="B667" s="151" t="s">
        <v>674</v>
      </c>
      <c r="C667" s="253"/>
      <c r="D667" s="273"/>
      <c r="E667" s="274"/>
      <c r="F667" s="274"/>
      <c r="G667" s="275"/>
      <c r="H667" s="276"/>
      <c r="I667" s="238"/>
      <c r="J667" s="186"/>
    </row>
    <row r="668" spans="1:10" s="164" customFormat="1" x14ac:dyDescent="0.2">
      <c r="A668" s="151" t="s">
        <v>244</v>
      </c>
      <c r="B668" s="151" t="s">
        <v>674</v>
      </c>
      <c r="C668" s="256"/>
      <c r="D668" s="158" t="s">
        <v>673</v>
      </c>
      <c r="E668" s="159"/>
      <c r="F668" s="159"/>
      <c r="G668" s="14"/>
      <c r="H668" s="118"/>
      <c r="I668" s="239"/>
      <c r="J668" s="186"/>
    </row>
    <row r="669" spans="1:10" s="164" customFormat="1" x14ac:dyDescent="0.2">
      <c r="A669" s="151" t="s">
        <v>244</v>
      </c>
      <c r="B669" s="151" t="s">
        <v>674</v>
      </c>
      <c r="C669" s="300"/>
      <c r="D669" s="299"/>
      <c r="E669" s="159"/>
      <c r="F669" s="159"/>
      <c r="G669" s="19"/>
      <c r="H669" s="297"/>
      <c r="I669" s="239"/>
      <c r="J669" s="186"/>
    </row>
    <row r="670" spans="1:10" s="164" customFormat="1" x14ac:dyDescent="0.2">
      <c r="A670" s="151" t="s">
        <v>244</v>
      </c>
      <c r="B670" s="151" t="s">
        <v>674</v>
      </c>
      <c r="C670" s="258" t="s">
        <v>221</v>
      </c>
      <c r="D670" s="161" t="s">
        <v>1</v>
      </c>
      <c r="E670" s="161" t="s">
        <v>272</v>
      </c>
      <c r="F670" s="161" t="s">
        <v>274</v>
      </c>
      <c r="G670" s="112" t="s">
        <v>273</v>
      </c>
      <c r="H670" s="119" t="s">
        <v>353</v>
      </c>
      <c r="I670" s="134" t="s">
        <v>354</v>
      </c>
      <c r="J670" s="186"/>
    </row>
    <row r="671" spans="1:10" s="164" customFormat="1" x14ac:dyDescent="0.2">
      <c r="A671" s="151" t="s">
        <v>244</v>
      </c>
      <c r="B671" s="151" t="s">
        <v>674</v>
      </c>
      <c r="C671" s="266" t="s">
        <v>222</v>
      </c>
      <c r="D671" s="86" t="s">
        <v>22</v>
      </c>
      <c r="E671" s="3" t="s">
        <v>6</v>
      </c>
      <c r="F671" s="3">
        <v>171</v>
      </c>
      <c r="G671" s="181"/>
      <c r="H671" s="118">
        <f>G671*$F671</f>
        <v>0</v>
      </c>
      <c r="I671" s="239"/>
      <c r="J671" s="186"/>
    </row>
    <row r="672" spans="1:10" s="164" customFormat="1" x14ac:dyDescent="0.2">
      <c r="A672" s="151" t="s">
        <v>244</v>
      </c>
      <c r="B672" s="151" t="s">
        <v>674</v>
      </c>
      <c r="C672" s="249"/>
      <c r="D672" s="166"/>
      <c r="E672" s="159"/>
      <c r="F672" s="159"/>
      <c r="G672" s="85"/>
      <c r="H672" s="132"/>
      <c r="I672" s="239"/>
      <c r="J672" s="186"/>
    </row>
    <row r="673" spans="1:10" s="164" customFormat="1" x14ac:dyDescent="0.2">
      <c r="A673" s="151" t="s">
        <v>255</v>
      </c>
      <c r="B673" s="151" t="s">
        <v>255</v>
      </c>
      <c r="C673" s="268"/>
      <c r="D673" s="269"/>
      <c r="E673" s="270"/>
      <c r="F673" s="270"/>
      <c r="G673" s="271"/>
      <c r="H673" s="276">
        <f>SUM(H671)</f>
        <v>0</v>
      </c>
      <c r="I673" s="229"/>
      <c r="J673" s="186"/>
    </row>
    <row r="674" spans="1:10" s="164" customFormat="1" x14ac:dyDescent="0.2">
      <c r="A674" s="151" t="s">
        <v>244</v>
      </c>
      <c r="B674" s="151" t="s">
        <v>692</v>
      </c>
      <c r="C674" s="249"/>
      <c r="D674" s="166"/>
      <c r="E674" s="159"/>
      <c r="F674" s="159"/>
      <c r="G674" s="85"/>
      <c r="H674" s="276"/>
      <c r="I674" s="239"/>
      <c r="J674" s="186"/>
    </row>
    <row r="675" spans="1:10" s="164" customFormat="1" x14ac:dyDescent="0.2">
      <c r="A675" s="151" t="s">
        <v>244</v>
      </c>
      <c r="B675" s="151" t="s">
        <v>692</v>
      </c>
      <c r="C675" s="295"/>
      <c r="D675" s="158" t="s">
        <v>675</v>
      </c>
      <c r="E675" s="159"/>
      <c r="F675" s="159"/>
      <c r="G675" s="14"/>
      <c r="H675" s="118"/>
      <c r="I675" s="239"/>
      <c r="J675" s="186"/>
    </row>
    <row r="676" spans="1:10" s="164" customFormat="1" x14ac:dyDescent="0.2">
      <c r="A676" s="151" t="s">
        <v>244</v>
      </c>
      <c r="B676" s="151" t="s">
        <v>692</v>
      </c>
      <c r="C676" s="296"/>
      <c r="D676" s="9"/>
      <c r="E676" s="10"/>
      <c r="F676" s="10"/>
      <c r="G676" s="19"/>
      <c r="H676" s="297"/>
      <c r="I676" s="239"/>
      <c r="J676" s="186"/>
    </row>
    <row r="677" spans="1:10" s="164" customFormat="1" x14ac:dyDescent="0.2">
      <c r="A677" s="151" t="s">
        <v>244</v>
      </c>
      <c r="B677" s="151" t="s">
        <v>692</v>
      </c>
      <c r="C677" s="298" t="s">
        <v>221</v>
      </c>
      <c r="D677" s="161" t="s">
        <v>1</v>
      </c>
      <c r="E677" s="161" t="s">
        <v>272</v>
      </c>
      <c r="F677" s="161" t="s">
        <v>274</v>
      </c>
      <c r="G677" s="112" t="s">
        <v>273</v>
      </c>
      <c r="H677" s="119" t="s">
        <v>353</v>
      </c>
      <c r="I677" s="134" t="s">
        <v>354</v>
      </c>
      <c r="J677" s="186"/>
    </row>
    <row r="678" spans="1:10" s="164" customFormat="1" x14ac:dyDescent="0.2">
      <c r="A678" s="151" t="s">
        <v>244</v>
      </c>
      <c r="B678" s="151" t="s">
        <v>692</v>
      </c>
      <c r="C678" s="80" t="s">
        <v>222</v>
      </c>
      <c r="D678" s="86" t="s">
        <v>676</v>
      </c>
      <c r="E678" s="87"/>
      <c r="F678" s="3"/>
      <c r="G678" s="82"/>
      <c r="H678" s="133"/>
      <c r="I678" s="239"/>
      <c r="J678" s="186"/>
    </row>
    <row r="679" spans="1:10" s="164" customFormat="1" x14ac:dyDescent="0.2">
      <c r="A679" s="151" t="s">
        <v>244</v>
      </c>
      <c r="B679" s="151" t="s">
        <v>692</v>
      </c>
      <c r="C679" s="301"/>
      <c r="D679" s="88" t="s">
        <v>141</v>
      </c>
      <c r="E679" s="3" t="s">
        <v>6</v>
      </c>
      <c r="F679" s="3">
        <v>1</v>
      </c>
      <c r="G679" s="181"/>
      <c r="H679" s="118">
        <f>G679*$F679</f>
        <v>0</v>
      </c>
      <c r="I679" s="239"/>
      <c r="J679" s="186"/>
    </row>
    <row r="680" spans="1:10" s="164" customFormat="1" x14ac:dyDescent="0.2">
      <c r="A680" s="151" t="s">
        <v>244</v>
      </c>
      <c r="B680" s="151" t="s">
        <v>692</v>
      </c>
      <c r="C680" s="301"/>
      <c r="D680" s="5" t="s">
        <v>132</v>
      </c>
      <c r="E680" s="5"/>
      <c r="F680" s="3"/>
      <c r="G680" s="181"/>
      <c r="H680" s="66"/>
      <c r="I680" s="239"/>
      <c r="J680" s="186"/>
    </row>
    <row r="681" spans="1:10" s="164" customFormat="1" x14ac:dyDescent="0.2">
      <c r="A681" s="151" t="s">
        <v>244</v>
      </c>
      <c r="B681" s="151" t="s">
        <v>692</v>
      </c>
      <c r="C681" s="301"/>
      <c r="D681" s="5"/>
      <c r="E681" s="5"/>
      <c r="F681" s="3"/>
      <c r="G681" s="181"/>
      <c r="H681" s="66"/>
      <c r="I681" s="239"/>
      <c r="J681" s="186"/>
    </row>
    <row r="682" spans="1:10" s="164" customFormat="1" x14ac:dyDescent="0.2">
      <c r="A682" s="151" t="s">
        <v>244</v>
      </c>
      <c r="B682" s="151" t="s">
        <v>692</v>
      </c>
      <c r="C682" s="80" t="s">
        <v>223</v>
      </c>
      <c r="D682" s="86" t="s">
        <v>677</v>
      </c>
      <c r="E682" s="87"/>
      <c r="F682" s="3"/>
      <c r="G682" s="181"/>
      <c r="H682" s="131"/>
      <c r="I682" s="239"/>
      <c r="J682" s="186"/>
    </row>
    <row r="683" spans="1:10" s="164" customFormat="1" x14ac:dyDescent="0.2">
      <c r="A683" s="151" t="s">
        <v>244</v>
      </c>
      <c r="B683" s="151" t="s">
        <v>692</v>
      </c>
      <c r="C683" s="301"/>
      <c r="D683" s="88" t="s">
        <v>141</v>
      </c>
      <c r="E683" s="3" t="s">
        <v>6</v>
      </c>
      <c r="F683" s="3">
        <v>102</v>
      </c>
      <c r="G683" s="181"/>
      <c r="H683" s="118">
        <f>G683*$F683</f>
        <v>0</v>
      </c>
      <c r="I683" s="239"/>
      <c r="J683" s="186"/>
    </row>
    <row r="684" spans="1:10" s="164" customFormat="1" x14ac:dyDescent="0.2">
      <c r="A684" s="151" t="s">
        <v>244</v>
      </c>
      <c r="B684" s="151" t="s">
        <v>692</v>
      </c>
      <c r="C684" s="301"/>
      <c r="D684" s="5" t="s">
        <v>132</v>
      </c>
      <c r="E684" s="5"/>
      <c r="F684" s="3"/>
      <c r="G684" s="181"/>
      <c r="H684" s="66"/>
      <c r="I684" s="239"/>
      <c r="J684" s="186"/>
    </row>
    <row r="685" spans="1:10" s="164" customFormat="1" x14ac:dyDescent="0.2">
      <c r="A685" s="151" t="s">
        <v>244</v>
      </c>
      <c r="B685" s="151" t="s">
        <v>692</v>
      </c>
      <c r="C685" s="301"/>
      <c r="D685" s="5"/>
      <c r="E685" s="5"/>
      <c r="F685" s="3"/>
      <c r="G685" s="181"/>
      <c r="H685" s="66"/>
      <c r="I685" s="239"/>
      <c r="J685" s="186"/>
    </row>
    <row r="686" spans="1:10" s="164" customFormat="1" x14ac:dyDescent="0.2">
      <c r="A686" s="151" t="s">
        <v>244</v>
      </c>
      <c r="B686" s="151" t="s">
        <v>692</v>
      </c>
      <c r="C686" s="80" t="s">
        <v>224</v>
      </c>
      <c r="D686" s="86" t="s">
        <v>678</v>
      </c>
      <c r="E686" s="87"/>
      <c r="F686" s="3"/>
      <c r="G686" s="181"/>
      <c r="H686" s="131"/>
      <c r="I686" s="239"/>
      <c r="J686" s="186"/>
    </row>
    <row r="687" spans="1:10" s="164" customFormat="1" x14ac:dyDescent="0.2">
      <c r="A687" s="151" t="s">
        <v>244</v>
      </c>
      <c r="B687" s="151" t="s">
        <v>692</v>
      </c>
      <c r="C687" s="301"/>
      <c r="D687" s="88" t="s">
        <v>141</v>
      </c>
      <c r="E687" s="3" t="s">
        <v>6</v>
      </c>
      <c r="F687" s="3">
        <v>1</v>
      </c>
      <c r="G687" s="181"/>
      <c r="H687" s="118">
        <f>G687*$F687</f>
        <v>0</v>
      </c>
      <c r="I687" s="239"/>
      <c r="J687" s="186"/>
    </row>
    <row r="688" spans="1:10" s="164" customFormat="1" x14ac:dyDescent="0.2">
      <c r="A688" s="151" t="s">
        <v>244</v>
      </c>
      <c r="B688" s="151" t="s">
        <v>692</v>
      </c>
      <c r="C688" s="301"/>
      <c r="D688" s="5" t="s">
        <v>132</v>
      </c>
      <c r="E688" s="5"/>
      <c r="F688" s="3"/>
      <c r="G688" s="181"/>
      <c r="H688" s="66"/>
      <c r="I688" s="239"/>
      <c r="J688" s="186"/>
    </row>
    <row r="689" spans="1:10" s="164" customFormat="1" x14ac:dyDescent="0.2">
      <c r="A689" s="151" t="s">
        <v>244</v>
      </c>
      <c r="B689" s="151" t="s">
        <v>692</v>
      </c>
      <c r="C689" s="301"/>
      <c r="D689" s="5"/>
      <c r="E689" s="5"/>
      <c r="F689" s="3"/>
      <c r="G689" s="181"/>
      <c r="H689" s="66"/>
      <c r="I689" s="239"/>
      <c r="J689" s="186"/>
    </row>
    <row r="690" spans="1:10" s="164" customFormat="1" x14ac:dyDescent="0.2">
      <c r="A690" s="151" t="s">
        <v>244</v>
      </c>
      <c r="B690" s="151" t="s">
        <v>692</v>
      </c>
      <c r="C690" s="80" t="s">
        <v>225</v>
      </c>
      <c r="D690" s="86" t="s">
        <v>679</v>
      </c>
      <c r="E690" s="87"/>
      <c r="F690" s="3"/>
      <c r="G690" s="181"/>
      <c r="H690" s="131"/>
      <c r="I690" s="239"/>
      <c r="J690" s="186"/>
    </row>
    <row r="691" spans="1:10" s="164" customFormat="1" x14ac:dyDescent="0.2">
      <c r="A691" s="151" t="s">
        <v>244</v>
      </c>
      <c r="B691" s="151" t="s">
        <v>692</v>
      </c>
      <c r="C691" s="301"/>
      <c r="D691" s="88" t="s">
        <v>352</v>
      </c>
      <c r="E691" s="3" t="s">
        <v>6</v>
      </c>
      <c r="F691" s="3">
        <v>66</v>
      </c>
      <c r="G691" s="181"/>
      <c r="H691" s="118">
        <f>G691*$F691</f>
        <v>0</v>
      </c>
      <c r="I691" s="239"/>
      <c r="J691" s="186"/>
    </row>
    <row r="692" spans="1:10" s="164" customFormat="1" x14ac:dyDescent="0.2">
      <c r="A692" s="151" t="s">
        <v>244</v>
      </c>
      <c r="B692" s="151" t="s">
        <v>692</v>
      </c>
      <c r="C692" s="301"/>
      <c r="D692" s="5" t="s">
        <v>680</v>
      </c>
      <c r="E692" s="3" t="s">
        <v>6</v>
      </c>
      <c r="F692" s="3">
        <v>60</v>
      </c>
      <c r="G692" s="181"/>
      <c r="H692" s="118">
        <f t="shared" ref="H692:H700" si="51">G692*$F692</f>
        <v>0</v>
      </c>
      <c r="I692" s="239"/>
      <c r="J692" s="186"/>
    </row>
    <row r="693" spans="1:10" s="164" customFormat="1" x14ac:dyDescent="0.2">
      <c r="A693" s="151" t="s">
        <v>244</v>
      </c>
      <c r="B693" s="151" t="s">
        <v>692</v>
      </c>
      <c r="C693" s="301"/>
      <c r="D693" s="5" t="s">
        <v>681</v>
      </c>
      <c r="E693" s="3" t="s">
        <v>6</v>
      </c>
      <c r="F693" s="3">
        <v>60</v>
      </c>
      <c r="G693" s="181"/>
      <c r="H693" s="118">
        <f t="shared" si="51"/>
        <v>0</v>
      </c>
      <c r="I693" s="239"/>
      <c r="J693" s="186"/>
    </row>
    <row r="694" spans="1:10" s="164" customFormat="1" x14ac:dyDescent="0.2">
      <c r="A694" s="151" t="s">
        <v>244</v>
      </c>
      <c r="B694" s="151" t="s">
        <v>692</v>
      </c>
      <c r="C694" s="301"/>
      <c r="D694" s="5" t="s">
        <v>682</v>
      </c>
      <c r="E694" s="3" t="s">
        <v>6</v>
      </c>
      <c r="F694" s="3">
        <v>10</v>
      </c>
      <c r="G694" s="181"/>
      <c r="H694" s="118">
        <f t="shared" si="51"/>
        <v>0</v>
      </c>
      <c r="I694" s="239"/>
      <c r="J694" s="186"/>
    </row>
    <row r="695" spans="1:10" s="164" customFormat="1" x14ac:dyDescent="0.2">
      <c r="A695" s="151" t="s">
        <v>244</v>
      </c>
      <c r="B695" s="151" t="s">
        <v>692</v>
      </c>
      <c r="C695" s="301"/>
      <c r="D695" s="5" t="s">
        <v>683</v>
      </c>
      <c r="E695" s="3" t="s">
        <v>6</v>
      </c>
      <c r="F695" s="3">
        <v>5</v>
      </c>
      <c r="G695" s="181"/>
      <c r="H695" s="118">
        <f t="shared" si="51"/>
        <v>0</v>
      </c>
      <c r="I695" s="239"/>
      <c r="J695" s="186"/>
    </row>
    <row r="696" spans="1:10" s="164" customFormat="1" x14ac:dyDescent="0.2">
      <c r="A696" s="151" t="s">
        <v>244</v>
      </c>
      <c r="B696" s="151" t="s">
        <v>692</v>
      </c>
      <c r="C696" s="301"/>
      <c r="D696" s="5" t="s">
        <v>684</v>
      </c>
      <c r="E696" s="3" t="s">
        <v>6</v>
      </c>
      <c r="F696" s="3">
        <v>4</v>
      </c>
      <c r="G696" s="181"/>
      <c r="H696" s="118">
        <f t="shared" si="51"/>
        <v>0</v>
      </c>
      <c r="I696" s="239"/>
      <c r="J696" s="186"/>
    </row>
    <row r="697" spans="1:10" s="164" customFormat="1" x14ac:dyDescent="0.2">
      <c r="A697" s="151" t="s">
        <v>244</v>
      </c>
      <c r="B697" s="151" t="s">
        <v>692</v>
      </c>
      <c r="C697" s="301"/>
      <c r="D697" s="5" t="s">
        <v>685</v>
      </c>
      <c r="E697" s="3" t="s">
        <v>6</v>
      </c>
      <c r="F697" s="3">
        <v>2</v>
      </c>
      <c r="G697" s="181"/>
      <c r="H697" s="118">
        <f t="shared" si="51"/>
        <v>0</v>
      </c>
      <c r="I697" s="239"/>
      <c r="J697" s="186"/>
    </row>
    <row r="698" spans="1:10" s="164" customFormat="1" x14ac:dyDescent="0.2">
      <c r="A698" s="151" t="s">
        <v>244</v>
      </c>
      <c r="B698" s="151" t="s">
        <v>692</v>
      </c>
      <c r="C698" s="301"/>
      <c r="D698" s="5" t="s">
        <v>686</v>
      </c>
      <c r="E698" s="3" t="s">
        <v>6</v>
      </c>
      <c r="F698" s="3">
        <v>1</v>
      </c>
      <c r="G698" s="181"/>
      <c r="H698" s="118">
        <f t="shared" si="51"/>
        <v>0</v>
      </c>
      <c r="I698" s="239"/>
      <c r="J698" s="186"/>
    </row>
    <row r="699" spans="1:10" s="164" customFormat="1" x14ac:dyDescent="0.2">
      <c r="A699" s="151" t="s">
        <v>244</v>
      </c>
      <c r="B699" s="151" t="s">
        <v>692</v>
      </c>
      <c r="C699" s="301"/>
      <c r="D699" s="5" t="s">
        <v>687</v>
      </c>
      <c r="E699" s="3" t="s">
        <v>6</v>
      </c>
      <c r="F699" s="3">
        <v>1</v>
      </c>
      <c r="G699" s="181"/>
      <c r="H699" s="118">
        <f t="shared" si="51"/>
        <v>0</v>
      </c>
      <c r="I699" s="239"/>
      <c r="J699" s="186"/>
    </row>
    <row r="700" spans="1:10" s="164" customFormat="1" x14ac:dyDescent="0.2">
      <c r="A700" s="151" t="s">
        <v>244</v>
      </c>
      <c r="B700" s="151" t="s">
        <v>692</v>
      </c>
      <c r="C700" s="301"/>
      <c r="D700" s="5" t="s">
        <v>688</v>
      </c>
      <c r="E700" s="3" t="s">
        <v>178</v>
      </c>
      <c r="F700" s="3">
        <v>652.16</v>
      </c>
      <c r="G700" s="181"/>
      <c r="H700" s="118">
        <f t="shared" si="51"/>
        <v>0</v>
      </c>
      <c r="I700" s="239"/>
      <c r="J700" s="186"/>
    </row>
    <row r="701" spans="1:10" s="164" customFormat="1" x14ac:dyDescent="0.2">
      <c r="A701" s="151" t="s">
        <v>244</v>
      </c>
      <c r="B701" s="151" t="s">
        <v>692</v>
      </c>
      <c r="C701" s="301"/>
      <c r="D701" s="5"/>
      <c r="E701" s="5"/>
      <c r="F701" s="3"/>
      <c r="G701" s="181"/>
      <c r="H701" s="66"/>
      <c r="I701" s="239"/>
      <c r="J701" s="186"/>
    </row>
    <row r="702" spans="1:10" s="164" customFormat="1" x14ac:dyDescent="0.2">
      <c r="A702" s="151" t="s">
        <v>244</v>
      </c>
      <c r="B702" s="151" t="s">
        <v>692</v>
      </c>
      <c r="C702" s="80" t="s">
        <v>226</v>
      </c>
      <c r="D702" s="86" t="s">
        <v>689</v>
      </c>
      <c r="E702" s="87"/>
      <c r="F702" s="3"/>
      <c r="G702" s="181"/>
      <c r="H702" s="131"/>
      <c r="I702" s="239"/>
      <c r="J702" s="186"/>
    </row>
    <row r="703" spans="1:10" s="164" customFormat="1" x14ac:dyDescent="0.2">
      <c r="A703" s="151" t="s">
        <v>244</v>
      </c>
      <c r="B703" s="151" t="s">
        <v>692</v>
      </c>
      <c r="C703" s="301"/>
      <c r="D703" s="88" t="s">
        <v>141</v>
      </c>
      <c r="E703" s="3" t="s">
        <v>6</v>
      </c>
      <c r="F703" s="3">
        <v>34</v>
      </c>
      <c r="G703" s="181"/>
      <c r="H703" s="118">
        <f>G703*$F703</f>
        <v>0</v>
      </c>
      <c r="I703" s="239"/>
      <c r="J703" s="186"/>
    </row>
    <row r="704" spans="1:10" s="164" customFormat="1" x14ac:dyDescent="0.2">
      <c r="A704" s="151" t="s">
        <v>244</v>
      </c>
      <c r="B704" s="151" t="s">
        <v>692</v>
      </c>
      <c r="C704" s="301"/>
      <c r="D704" s="5" t="s">
        <v>132</v>
      </c>
      <c r="E704" s="5"/>
      <c r="F704" s="3"/>
      <c r="G704" s="181"/>
      <c r="H704" s="66"/>
      <c r="I704" s="239"/>
      <c r="J704" s="186"/>
    </row>
    <row r="705" spans="1:10" s="164" customFormat="1" x14ac:dyDescent="0.2">
      <c r="A705" s="151" t="s">
        <v>244</v>
      </c>
      <c r="B705" s="151" t="s">
        <v>692</v>
      </c>
      <c r="C705" s="302"/>
      <c r="D705" s="90"/>
      <c r="E705" s="90"/>
      <c r="F705" s="90"/>
      <c r="G705" s="181"/>
      <c r="H705" s="303"/>
      <c r="I705" s="239"/>
      <c r="J705" s="186"/>
    </row>
    <row r="706" spans="1:10" s="164" customFormat="1" x14ac:dyDescent="0.2">
      <c r="A706" s="151" t="s">
        <v>244</v>
      </c>
      <c r="B706" s="151" t="s">
        <v>692</v>
      </c>
      <c r="C706" s="80" t="s">
        <v>227</v>
      </c>
      <c r="D706" s="86" t="s">
        <v>690</v>
      </c>
      <c r="E706" s="87"/>
      <c r="F706" s="3"/>
      <c r="G706" s="181"/>
      <c r="H706" s="131"/>
      <c r="I706" s="239"/>
      <c r="J706" s="186"/>
    </row>
    <row r="707" spans="1:10" s="164" customFormat="1" x14ac:dyDescent="0.2">
      <c r="A707" s="151" t="s">
        <v>244</v>
      </c>
      <c r="B707" s="151" t="s">
        <v>692</v>
      </c>
      <c r="C707" s="301"/>
      <c r="D707" s="88" t="s">
        <v>141</v>
      </c>
      <c r="E707" s="3" t="s">
        <v>6</v>
      </c>
      <c r="F707" s="3">
        <v>10</v>
      </c>
      <c r="G707" s="181"/>
      <c r="H707" s="118">
        <f>G707*$F707</f>
        <v>0</v>
      </c>
      <c r="I707" s="239"/>
      <c r="J707" s="186"/>
    </row>
    <row r="708" spans="1:10" s="164" customFormat="1" x14ac:dyDescent="0.2">
      <c r="A708" s="151" t="s">
        <v>244</v>
      </c>
      <c r="B708" s="151" t="s">
        <v>692</v>
      </c>
      <c r="C708" s="301"/>
      <c r="D708" s="5" t="s">
        <v>132</v>
      </c>
      <c r="E708" s="5"/>
      <c r="F708" s="3"/>
      <c r="G708" s="181"/>
      <c r="H708" s="66"/>
      <c r="I708" s="239"/>
      <c r="J708" s="186"/>
    </row>
    <row r="709" spans="1:10" s="164" customFormat="1" x14ac:dyDescent="0.2">
      <c r="A709" s="151" t="s">
        <v>244</v>
      </c>
      <c r="B709" s="151" t="s">
        <v>692</v>
      </c>
      <c r="C709" s="302"/>
      <c r="D709" s="90"/>
      <c r="E709" s="90"/>
      <c r="F709" s="90"/>
      <c r="G709" s="181"/>
      <c r="H709" s="303"/>
      <c r="I709" s="239"/>
      <c r="J709" s="186"/>
    </row>
    <row r="710" spans="1:10" s="164" customFormat="1" x14ac:dyDescent="0.2">
      <c r="A710" s="151" t="s">
        <v>244</v>
      </c>
      <c r="B710" s="151" t="s">
        <v>692</v>
      </c>
      <c r="C710" s="80" t="s">
        <v>228</v>
      </c>
      <c r="D710" s="86" t="s">
        <v>691</v>
      </c>
      <c r="E710" s="87"/>
      <c r="F710" s="3"/>
      <c r="G710" s="181"/>
      <c r="H710" s="131"/>
      <c r="I710" s="239"/>
      <c r="J710" s="186"/>
    </row>
    <row r="711" spans="1:10" s="164" customFormat="1" x14ac:dyDescent="0.2">
      <c r="A711" s="151" t="s">
        <v>244</v>
      </c>
      <c r="B711" s="151" t="s">
        <v>692</v>
      </c>
      <c r="C711" s="301"/>
      <c r="D711" s="88" t="s">
        <v>141</v>
      </c>
      <c r="E711" s="3" t="s">
        <v>6</v>
      </c>
      <c r="F711" s="3">
        <v>2</v>
      </c>
      <c r="G711" s="181"/>
      <c r="H711" s="118">
        <f>G711*$F711</f>
        <v>0</v>
      </c>
      <c r="I711" s="239"/>
      <c r="J711" s="186"/>
    </row>
    <row r="712" spans="1:10" s="164" customFormat="1" x14ac:dyDescent="0.2">
      <c r="A712" s="151" t="s">
        <v>244</v>
      </c>
      <c r="B712" s="151" t="s">
        <v>692</v>
      </c>
      <c r="C712" s="301"/>
      <c r="D712" s="5" t="s">
        <v>132</v>
      </c>
      <c r="E712" s="5"/>
      <c r="F712" s="3"/>
      <c r="G712" s="43"/>
      <c r="H712" s="66"/>
      <c r="I712" s="239"/>
      <c r="J712" s="186"/>
    </row>
    <row r="713" spans="1:10" s="164" customFormat="1" x14ac:dyDescent="0.2">
      <c r="A713" s="151" t="s">
        <v>244</v>
      </c>
      <c r="B713" s="151" t="s">
        <v>692</v>
      </c>
      <c r="C713" s="301"/>
      <c r="D713" s="5"/>
      <c r="E713" s="5"/>
      <c r="F713" s="3"/>
      <c r="G713" s="43"/>
      <c r="H713" s="66"/>
      <c r="I713" s="239"/>
      <c r="J713" s="186"/>
    </row>
    <row r="714" spans="1:10" s="164" customFormat="1" x14ac:dyDescent="0.2">
      <c r="A714" s="151" t="s">
        <v>255</v>
      </c>
      <c r="B714" s="151" t="s">
        <v>255</v>
      </c>
      <c r="C714" s="268"/>
      <c r="D714" s="269"/>
      <c r="E714" s="270"/>
      <c r="F714" s="270"/>
      <c r="G714" s="271"/>
      <c r="H714" s="272">
        <f>SUM(H679:H711)</f>
        <v>0</v>
      </c>
      <c r="I714" s="229"/>
      <c r="J714" s="186"/>
    </row>
    <row r="715" spans="1:10" s="114" customFormat="1" x14ac:dyDescent="0.2">
      <c r="A715" s="116" t="s">
        <v>255</v>
      </c>
      <c r="B715" s="116" t="s">
        <v>255</v>
      </c>
      <c r="C715" s="277"/>
      <c r="D715" s="294"/>
      <c r="E715" s="279"/>
      <c r="F715" s="279"/>
      <c r="G715" s="280"/>
      <c r="H715" s="281"/>
      <c r="I715" s="240"/>
      <c r="J715" s="186"/>
    </row>
    <row r="716" spans="1:10" ht="45" x14ac:dyDescent="0.2">
      <c r="A716" s="1" t="s">
        <v>255</v>
      </c>
      <c r="B716" s="1" t="s">
        <v>255</v>
      </c>
      <c r="C716" s="277"/>
      <c r="D716" s="278" t="s">
        <v>355</v>
      </c>
      <c r="E716" s="279"/>
      <c r="F716" s="279"/>
      <c r="G716" s="280"/>
      <c r="H716" s="281">
        <f>H147+H211+H316+H379+H436+H553+H570+H611+H620+H629+H640+H649+H666+H673+H714</f>
        <v>0</v>
      </c>
      <c r="I716" s="240"/>
    </row>
    <row r="717" spans="1:10" x14ac:dyDescent="0.2">
      <c r="A717" s="1" t="s">
        <v>255</v>
      </c>
    </row>
    <row r="718" spans="1:10" ht="12.75" x14ac:dyDescent="0.2">
      <c r="A718" s="151" t="s">
        <v>244</v>
      </c>
      <c r="B718" s="150"/>
      <c r="C718" s="244"/>
      <c r="D718" s="242" t="s">
        <v>413</v>
      </c>
      <c r="E718" s="244"/>
      <c r="F718" s="244"/>
      <c r="G718" s="244"/>
      <c r="H718" s="244"/>
      <c r="I718" s="244"/>
    </row>
    <row r="719" spans="1:10" s="114" customFormat="1" ht="12.75" x14ac:dyDescent="0.2">
      <c r="A719" s="151" t="s">
        <v>244</v>
      </c>
      <c r="B719" s="150"/>
      <c r="C719" s="244"/>
      <c r="D719" s="173"/>
      <c r="E719" s="244"/>
      <c r="F719" s="244"/>
      <c r="G719" s="244"/>
      <c r="H719" s="244"/>
      <c r="I719" s="244"/>
      <c r="J719" s="186"/>
    </row>
    <row r="720" spans="1:10" s="114" customFormat="1" ht="33.75" x14ac:dyDescent="0.2">
      <c r="A720" s="151" t="s">
        <v>244</v>
      </c>
      <c r="B720" s="150"/>
      <c r="C720" s="244"/>
      <c r="D720" s="243" t="s">
        <v>414</v>
      </c>
      <c r="E720" s="244"/>
      <c r="F720" s="244"/>
      <c r="G720" s="244"/>
      <c r="H720" s="244"/>
      <c r="I720" s="244"/>
      <c r="J720" s="186"/>
    </row>
    <row r="721" spans="1:10" s="114" customFormat="1" ht="33.75" x14ac:dyDescent="0.2">
      <c r="A721" s="151" t="s">
        <v>244</v>
      </c>
      <c r="B721" s="150"/>
      <c r="C721" s="244"/>
      <c r="D721" s="243" t="s">
        <v>415</v>
      </c>
      <c r="E721" s="244"/>
      <c r="F721" s="244"/>
      <c r="G721" s="244"/>
      <c r="H721" s="244"/>
      <c r="I721" s="244"/>
      <c r="J721" s="186"/>
    </row>
    <row r="722" spans="1:10" s="114" customFormat="1" ht="22.5" x14ac:dyDescent="0.2">
      <c r="A722" s="151" t="s">
        <v>244</v>
      </c>
      <c r="B722" s="150"/>
      <c r="C722" s="244"/>
      <c r="D722" s="243" t="s">
        <v>416</v>
      </c>
      <c r="E722" s="244"/>
      <c r="F722" s="244"/>
      <c r="G722" s="244"/>
      <c r="H722" s="244"/>
      <c r="I722" s="244"/>
      <c r="J722" s="186"/>
    </row>
    <row r="723" spans="1:10" s="114" customFormat="1" ht="33.75" x14ac:dyDescent="0.2">
      <c r="A723" s="151" t="s">
        <v>244</v>
      </c>
      <c r="B723" s="150"/>
      <c r="C723" s="244"/>
      <c r="D723" s="243" t="s">
        <v>417</v>
      </c>
      <c r="E723" s="244"/>
      <c r="F723" s="244"/>
      <c r="G723" s="244"/>
      <c r="H723" s="244"/>
      <c r="I723" s="244"/>
      <c r="J723" s="186"/>
    </row>
    <row r="724" spans="1:10" s="114" customFormat="1" ht="12.75" x14ac:dyDescent="0.2">
      <c r="A724" s="151" t="s">
        <v>244</v>
      </c>
      <c r="B724" s="150"/>
      <c r="C724" s="244"/>
      <c r="D724" s="243" t="s">
        <v>418</v>
      </c>
      <c r="E724" s="244"/>
      <c r="F724" s="244"/>
      <c r="G724" s="244"/>
      <c r="H724" s="244"/>
      <c r="I724" s="244"/>
      <c r="J724" s="186"/>
    </row>
    <row r="725" spans="1:10" s="114" customFormat="1" ht="22.5" x14ac:dyDescent="0.2">
      <c r="A725" s="151" t="s">
        <v>244</v>
      </c>
      <c r="B725" s="150"/>
      <c r="C725" s="244"/>
      <c r="D725" s="243" t="s">
        <v>419</v>
      </c>
      <c r="E725" s="244"/>
      <c r="F725" s="244"/>
      <c r="G725" s="244"/>
      <c r="H725" s="244"/>
      <c r="I725" s="244"/>
      <c r="J725" s="186"/>
    </row>
    <row r="726" spans="1:10" s="114" customFormat="1" ht="22.5" x14ac:dyDescent="0.2">
      <c r="A726" s="151" t="s">
        <v>244</v>
      </c>
      <c r="B726" s="150"/>
      <c r="C726" s="244"/>
      <c r="D726" s="243" t="s">
        <v>420</v>
      </c>
      <c r="E726" s="244"/>
      <c r="F726" s="244"/>
      <c r="G726" s="244"/>
      <c r="H726" s="244"/>
      <c r="I726" s="244"/>
      <c r="J726" s="186"/>
    </row>
    <row r="727" spans="1:10" s="114" customFormat="1" ht="22.5" x14ac:dyDescent="0.2">
      <c r="A727" s="151" t="s">
        <v>244</v>
      </c>
      <c r="B727" s="150"/>
      <c r="C727" s="244"/>
      <c r="D727" s="243" t="s">
        <v>421</v>
      </c>
      <c r="E727" s="244"/>
      <c r="F727" s="244"/>
      <c r="G727" s="244"/>
      <c r="H727" s="244"/>
      <c r="I727" s="244"/>
      <c r="J727" s="186"/>
    </row>
    <row r="728" spans="1:10" s="114" customFormat="1" ht="33.75" x14ac:dyDescent="0.2">
      <c r="A728" s="151" t="s">
        <v>244</v>
      </c>
      <c r="B728" s="150"/>
      <c r="C728" s="244"/>
      <c r="D728" s="243" t="s">
        <v>422</v>
      </c>
      <c r="E728" s="244"/>
      <c r="F728" s="244"/>
      <c r="G728" s="244"/>
      <c r="H728" s="244"/>
      <c r="I728" s="244"/>
      <c r="J728" s="186"/>
    </row>
    <row r="729" spans="1:10" s="114" customFormat="1" ht="12.75" x14ac:dyDescent="0.2">
      <c r="A729" s="151" t="s">
        <v>244</v>
      </c>
      <c r="B729" s="150"/>
      <c r="C729" s="244"/>
      <c r="D729" s="174"/>
      <c r="E729" s="244"/>
      <c r="F729" s="244"/>
      <c r="G729" s="244"/>
      <c r="H729" s="244"/>
      <c r="I729" s="244"/>
      <c r="J729" s="186"/>
    </row>
    <row r="730" spans="1:10" s="114" customFormat="1" x14ac:dyDescent="0.2">
      <c r="A730" s="151" t="s">
        <v>244</v>
      </c>
      <c r="B730" s="151" t="s">
        <v>245</v>
      </c>
      <c r="C730" s="282" t="s">
        <v>222</v>
      </c>
      <c r="D730" s="158" t="s">
        <v>0</v>
      </c>
      <c r="E730" s="159"/>
      <c r="F730" s="214"/>
      <c r="G730" s="147"/>
      <c r="H730" s="147"/>
      <c r="I730" s="146"/>
      <c r="J730" s="186"/>
    </row>
    <row r="731" spans="1:10" s="114" customFormat="1" x14ac:dyDescent="0.2">
      <c r="A731" s="151" t="s">
        <v>244</v>
      </c>
      <c r="B731" s="151" t="s">
        <v>245</v>
      </c>
      <c r="C731" s="248" t="s">
        <v>221</v>
      </c>
      <c r="D731" s="161" t="s">
        <v>1</v>
      </c>
      <c r="E731" s="161" t="s">
        <v>272</v>
      </c>
      <c r="F731" s="213" t="s">
        <v>423</v>
      </c>
      <c r="G731" s="162" t="s">
        <v>273</v>
      </c>
      <c r="H731" s="161" t="s">
        <v>3</v>
      </c>
      <c r="I731" s="163" t="s">
        <v>424</v>
      </c>
      <c r="J731" s="186"/>
    </row>
    <row r="732" spans="1:10" s="114" customFormat="1" x14ac:dyDescent="0.2">
      <c r="A732" s="151" t="s">
        <v>244</v>
      </c>
      <c r="B732" s="151" t="s">
        <v>245</v>
      </c>
      <c r="C732" s="283"/>
      <c r="D732" s="165"/>
      <c r="E732" s="165"/>
      <c r="F732" s="212"/>
      <c r="G732" s="180"/>
      <c r="H732" s="230"/>
      <c r="I732" s="238"/>
      <c r="J732" s="186"/>
    </row>
    <row r="733" spans="1:10" s="114" customFormat="1" x14ac:dyDescent="0.2">
      <c r="A733" s="151" t="s">
        <v>244</v>
      </c>
      <c r="B733" s="151" t="s">
        <v>245</v>
      </c>
      <c r="C733" s="284" t="s">
        <v>425</v>
      </c>
      <c r="D733" s="166" t="s">
        <v>426</v>
      </c>
      <c r="E733" s="165"/>
      <c r="F733" s="212"/>
      <c r="G733" s="181"/>
      <c r="H733" s="231"/>
      <c r="I733" s="239"/>
      <c r="J733" s="186"/>
    </row>
    <row r="734" spans="1:10" s="114" customFormat="1" x14ac:dyDescent="0.2">
      <c r="A734" s="151" t="s">
        <v>244</v>
      </c>
      <c r="B734" s="151" t="s">
        <v>245</v>
      </c>
      <c r="C734" s="285" t="s">
        <v>222</v>
      </c>
      <c r="D734" s="167" t="s">
        <v>427</v>
      </c>
      <c r="E734" s="166"/>
      <c r="F734" s="216"/>
      <c r="G734" s="182"/>
      <c r="H734" s="232"/>
      <c r="I734" s="239"/>
      <c r="J734" s="186"/>
    </row>
    <row r="735" spans="1:10" s="114" customFormat="1" x14ac:dyDescent="0.2">
      <c r="A735" s="151" t="s">
        <v>244</v>
      </c>
      <c r="B735" s="151" t="s">
        <v>245</v>
      </c>
      <c r="C735" s="250"/>
      <c r="D735" s="168" t="s">
        <v>428</v>
      </c>
      <c r="E735" s="159" t="s">
        <v>19</v>
      </c>
      <c r="F735" s="215">
        <v>12.5</v>
      </c>
      <c r="G735" s="181"/>
      <c r="H735" s="118">
        <f t="shared" ref="H735:H738" si="52">G735*$F735</f>
        <v>0</v>
      </c>
      <c r="I735" s="239"/>
      <c r="J735" s="186"/>
    </row>
    <row r="736" spans="1:10" s="114" customFormat="1" x14ac:dyDescent="0.2">
      <c r="A736" s="151" t="s">
        <v>244</v>
      </c>
      <c r="B736" s="151" t="s">
        <v>245</v>
      </c>
      <c r="C736" s="250"/>
      <c r="D736" s="168" t="s">
        <v>429</v>
      </c>
      <c r="E736" s="159" t="s">
        <v>19</v>
      </c>
      <c r="F736" s="215">
        <v>4.1999999999999993</v>
      </c>
      <c r="G736" s="181"/>
      <c r="H736" s="118">
        <f t="shared" si="52"/>
        <v>0</v>
      </c>
      <c r="I736" s="239"/>
      <c r="J736" s="186"/>
    </row>
    <row r="737" spans="1:10" s="114" customFormat="1" x14ac:dyDescent="0.2">
      <c r="A737" s="151" t="s">
        <v>244</v>
      </c>
      <c r="B737" s="151" t="s">
        <v>245</v>
      </c>
      <c r="C737" s="250"/>
      <c r="D737" s="168" t="s">
        <v>430</v>
      </c>
      <c r="E737" s="159" t="s">
        <v>19</v>
      </c>
      <c r="F737" s="215">
        <v>0.97999999999999987</v>
      </c>
      <c r="G737" s="181"/>
      <c r="H737" s="118">
        <f t="shared" si="52"/>
        <v>0</v>
      </c>
      <c r="I737" s="239"/>
      <c r="J737" s="186"/>
    </row>
    <row r="738" spans="1:10" s="114" customFormat="1" x14ac:dyDescent="0.2">
      <c r="A738" s="151" t="s">
        <v>244</v>
      </c>
      <c r="B738" s="151" t="s">
        <v>245</v>
      </c>
      <c r="C738" s="250"/>
      <c r="D738" s="168" t="s">
        <v>431</v>
      </c>
      <c r="E738" s="159" t="s">
        <v>19</v>
      </c>
      <c r="F738" s="215">
        <v>4.8400000000000007</v>
      </c>
      <c r="G738" s="181"/>
      <c r="H738" s="118">
        <f t="shared" si="52"/>
        <v>0</v>
      </c>
      <c r="I738" s="239"/>
      <c r="J738" s="186"/>
    </row>
    <row r="739" spans="1:10" s="114" customFormat="1" x14ac:dyDescent="0.2">
      <c r="A739" s="151" t="s">
        <v>244</v>
      </c>
      <c r="B739" s="151" t="s">
        <v>245</v>
      </c>
      <c r="C739" s="250"/>
      <c r="D739" s="169"/>
      <c r="E739" s="159"/>
      <c r="F739" s="214"/>
      <c r="G739" s="181"/>
      <c r="H739" s="231"/>
      <c r="I739" s="239"/>
      <c r="J739" s="186"/>
    </row>
    <row r="740" spans="1:10" s="114" customFormat="1" ht="22.5" x14ac:dyDescent="0.2">
      <c r="A740" s="151" t="s">
        <v>244</v>
      </c>
      <c r="B740" s="151" t="s">
        <v>245</v>
      </c>
      <c r="C740" s="250" t="s">
        <v>223</v>
      </c>
      <c r="D740" s="167" t="s">
        <v>432</v>
      </c>
      <c r="E740" s="156"/>
      <c r="F740" s="214"/>
      <c r="G740" s="181"/>
      <c r="H740" s="231"/>
      <c r="I740" s="239"/>
      <c r="J740" s="186"/>
    </row>
    <row r="741" spans="1:10" s="114" customFormat="1" x14ac:dyDescent="0.2">
      <c r="A741" s="151" t="s">
        <v>244</v>
      </c>
      <c r="B741" s="151" t="s">
        <v>245</v>
      </c>
      <c r="C741" s="250"/>
      <c r="D741" s="168" t="s">
        <v>433</v>
      </c>
      <c r="E741" s="159" t="s">
        <v>19</v>
      </c>
      <c r="F741" s="215">
        <v>25.2</v>
      </c>
      <c r="G741" s="181"/>
      <c r="H741" s="118">
        <f t="shared" ref="H741:H742" si="53">G741*$F741</f>
        <v>0</v>
      </c>
      <c r="I741" s="239"/>
      <c r="J741" s="186"/>
    </row>
    <row r="742" spans="1:10" s="114" customFormat="1" x14ac:dyDescent="0.2">
      <c r="A742" s="151" t="s">
        <v>244</v>
      </c>
      <c r="B742" s="151" t="s">
        <v>245</v>
      </c>
      <c r="C742" s="250"/>
      <c r="D742" s="168" t="s">
        <v>434</v>
      </c>
      <c r="E742" s="159" t="s">
        <v>19</v>
      </c>
      <c r="F742" s="215">
        <v>18</v>
      </c>
      <c r="G742" s="181"/>
      <c r="H742" s="118">
        <f t="shared" si="53"/>
        <v>0</v>
      </c>
      <c r="I742" s="239"/>
      <c r="J742" s="186"/>
    </row>
    <row r="743" spans="1:10" s="114" customFormat="1" x14ac:dyDescent="0.2">
      <c r="A743" s="151" t="s">
        <v>244</v>
      </c>
      <c r="B743" s="151" t="s">
        <v>245</v>
      </c>
      <c r="C743" s="250"/>
      <c r="D743" s="188"/>
      <c r="E743" s="156"/>
      <c r="F743" s="214"/>
      <c r="G743" s="181"/>
      <c r="H743" s="231"/>
      <c r="I743" s="239"/>
      <c r="J743" s="186"/>
    </row>
    <row r="744" spans="1:10" s="114" customFormat="1" ht="22.5" x14ac:dyDescent="0.2">
      <c r="A744" s="151" t="s">
        <v>244</v>
      </c>
      <c r="B744" s="151" t="s">
        <v>245</v>
      </c>
      <c r="C744" s="250" t="s">
        <v>224</v>
      </c>
      <c r="D744" s="166" t="s">
        <v>435</v>
      </c>
      <c r="E744" s="159" t="s">
        <v>6</v>
      </c>
      <c r="F744" s="215">
        <v>31</v>
      </c>
      <c r="G744" s="181"/>
      <c r="H744" s="118">
        <f>G744*$F744</f>
        <v>0</v>
      </c>
      <c r="I744" s="239"/>
      <c r="J744" s="186"/>
    </row>
    <row r="745" spans="1:10" s="114" customFormat="1" x14ac:dyDescent="0.2">
      <c r="A745" s="151" t="s">
        <v>244</v>
      </c>
      <c r="B745" s="151" t="s">
        <v>245</v>
      </c>
      <c r="C745" s="250"/>
      <c r="D745" s="160"/>
      <c r="E745" s="159"/>
      <c r="F745" s="214"/>
      <c r="G745" s="181"/>
      <c r="H745" s="231"/>
      <c r="I745" s="239"/>
      <c r="J745" s="186"/>
    </row>
    <row r="746" spans="1:10" s="114" customFormat="1" ht="22.5" x14ac:dyDescent="0.2">
      <c r="A746" s="151" t="s">
        <v>244</v>
      </c>
      <c r="B746" s="151" t="s">
        <v>245</v>
      </c>
      <c r="C746" s="250" t="s">
        <v>225</v>
      </c>
      <c r="D746" s="170" t="s">
        <v>436</v>
      </c>
      <c r="E746" s="159" t="s">
        <v>6</v>
      </c>
      <c r="F746" s="215">
        <v>5</v>
      </c>
      <c r="G746" s="181"/>
      <c r="H746" s="118">
        <f>G746*$F746</f>
        <v>0</v>
      </c>
      <c r="I746" s="239"/>
      <c r="J746" s="186"/>
    </row>
    <row r="747" spans="1:10" s="114" customFormat="1" x14ac:dyDescent="0.2">
      <c r="A747" s="151" t="s">
        <v>244</v>
      </c>
      <c r="B747" s="151" t="s">
        <v>245</v>
      </c>
      <c r="C747" s="250"/>
      <c r="D747" s="160"/>
      <c r="E747" s="159"/>
      <c r="F747" s="214"/>
      <c r="G747" s="181"/>
      <c r="H747" s="231"/>
      <c r="I747" s="239"/>
      <c r="J747" s="186"/>
    </row>
    <row r="748" spans="1:10" s="114" customFormat="1" x14ac:dyDescent="0.2">
      <c r="A748" s="151" t="s">
        <v>255</v>
      </c>
      <c r="B748" s="151" t="s">
        <v>255</v>
      </c>
      <c r="C748" s="286"/>
      <c r="D748" s="287" t="s">
        <v>437</v>
      </c>
      <c r="E748" s="157"/>
      <c r="F748" s="217"/>
      <c r="G748" s="206"/>
      <c r="H748" s="233">
        <f>SUM(H735:H746)</f>
        <v>0</v>
      </c>
      <c r="I748" s="240"/>
      <c r="J748" s="186"/>
    </row>
    <row r="749" spans="1:10" s="114" customFormat="1" x14ac:dyDescent="0.2">
      <c r="A749" s="151" t="s">
        <v>244</v>
      </c>
      <c r="B749" s="151" t="s">
        <v>245</v>
      </c>
      <c r="C749" s="250"/>
      <c r="D749" s="160"/>
      <c r="E749" s="159"/>
      <c r="F749" s="214"/>
      <c r="G749" s="181"/>
      <c r="H749" s="231"/>
      <c r="I749" s="239"/>
      <c r="J749" s="186"/>
    </row>
    <row r="750" spans="1:10" s="114" customFormat="1" x14ac:dyDescent="0.2">
      <c r="A750" s="151" t="s">
        <v>244</v>
      </c>
      <c r="B750" s="151" t="s">
        <v>245</v>
      </c>
      <c r="C750" s="284" t="s">
        <v>438</v>
      </c>
      <c r="D750" s="166" t="s">
        <v>439</v>
      </c>
      <c r="E750" s="165"/>
      <c r="F750" s="212"/>
      <c r="G750" s="181"/>
      <c r="H750" s="231"/>
      <c r="I750" s="239"/>
      <c r="J750" s="186"/>
    </row>
    <row r="751" spans="1:10" s="114" customFormat="1" x14ac:dyDescent="0.2">
      <c r="A751" s="151" t="s">
        <v>244</v>
      </c>
      <c r="B751" s="151" t="s">
        <v>245</v>
      </c>
      <c r="C751" s="285" t="s">
        <v>222</v>
      </c>
      <c r="D751" s="167" t="s">
        <v>427</v>
      </c>
      <c r="E751" s="166"/>
      <c r="F751" s="216"/>
      <c r="G751" s="182"/>
      <c r="H751" s="232"/>
      <c r="I751" s="239"/>
      <c r="J751" s="186"/>
    </row>
    <row r="752" spans="1:10" s="114" customFormat="1" x14ac:dyDescent="0.2">
      <c r="A752" s="151" t="s">
        <v>244</v>
      </c>
      <c r="B752" s="151" t="s">
        <v>245</v>
      </c>
      <c r="C752" s="250"/>
      <c r="D752" s="168" t="s">
        <v>440</v>
      </c>
      <c r="E752" s="159" t="s">
        <v>19</v>
      </c>
      <c r="F752" s="215">
        <v>1.9800000000000002</v>
      </c>
      <c r="G752" s="181"/>
      <c r="H752" s="118">
        <f t="shared" ref="H752:H756" si="54">G752*$F752</f>
        <v>0</v>
      </c>
      <c r="I752" s="239"/>
      <c r="J752" s="186"/>
    </row>
    <row r="753" spans="1:10" s="114" customFormat="1" x14ac:dyDescent="0.2">
      <c r="A753" s="151" t="s">
        <v>244</v>
      </c>
      <c r="B753" s="151" t="s">
        <v>245</v>
      </c>
      <c r="C753" s="250"/>
      <c r="D753" s="168" t="s">
        <v>441</v>
      </c>
      <c r="E753" s="159" t="s">
        <v>19</v>
      </c>
      <c r="F753" s="215">
        <v>1.6500000000000001</v>
      </c>
      <c r="G753" s="181"/>
      <c r="H753" s="118">
        <f t="shared" si="54"/>
        <v>0</v>
      </c>
      <c r="I753" s="239"/>
      <c r="J753" s="186"/>
    </row>
    <row r="754" spans="1:10" s="114" customFormat="1" x14ac:dyDescent="0.2">
      <c r="A754" s="151" t="s">
        <v>244</v>
      </c>
      <c r="B754" s="151" t="s">
        <v>245</v>
      </c>
      <c r="C754" s="250"/>
      <c r="D754" s="168" t="s">
        <v>442</v>
      </c>
      <c r="E754" s="159" t="s">
        <v>19</v>
      </c>
      <c r="F754" s="215">
        <v>1.5</v>
      </c>
      <c r="G754" s="181"/>
      <c r="H754" s="118">
        <f t="shared" si="54"/>
        <v>0</v>
      </c>
      <c r="I754" s="239"/>
      <c r="J754" s="186"/>
    </row>
    <row r="755" spans="1:10" s="114" customFormat="1" x14ac:dyDescent="0.2">
      <c r="A755" s="151" t="s">
        <v>244</v>
      </c>
      <c r="B755" s="151" t="s">
        <v>245</v>
      </c>
      <c r="C755" s="250"/>
      <c r="D755" s="168" t="s">
        <v>443</v>
      </c>
      <c r="E755" s="159" t="s">
        <v>19</v>
      </c>
      <c r="F755" s="215">
        <v>1.5</v>
      </c>
      <c r="G755" s="181"/>
      <c r="H755" s="118">
        <f t="shared" si="54"/>
        <v>0</v>
      </c>
      <c r="I755" s="239"/>
      <c r="J755" s="186"/>
    </row>
    <row r="756" spans="1:10" s="114" customFormat="1" x14ac:dyDescent="0.2">
      <c r="A756" s="151" t="s">
        <v>244</v>
      </c>
      <c r="B756" s="151" t="s">
        <v>245</v>
      </c>
      <c r="C756" s="250"/>
      <c r="D756" s="168" t="s">
        <v>444</v>
      </c>
      <c r="E756" s="159" t="s">
        <v>19</v>
      </c>
      <c r="F756" s="215">
        <v>1.5</v>
      </c>
      <c r="G756" s="181"/>
      <c r="H756" s="118">
        <f t="shared" si="54"/>
        <v>0</v>
      </c>
      <c r="I756" s="239"/>
      <c r="J756" s="186"/>
    </row>
    <row r="757" spans="1:10" s="114" customFormat="1" x14ac:dyDescent="0.2">
      <c r="A757" s="151" t="s">
        <v>244</v>
      </c>
      <c r="B757" s="151" t="s">
        <v>245</v>
      </c>
      <c r="C757" s="250"/>
      <c r="D757" s="160"/>
      <c r="E757" s="159"/>
      <c r="F757" s="214"/>
      <c r="G757" s="183"/>
      <c r="H757" s="231"/>
      <c r="I757" s="239"/>
      <c r="J757" s="186"/>
    </row>
    <row r="758" spans="1:10" s="114" customFormat="1" ht="22.5" x14ac:dyDescent="0.2">
      <c r="A758" s="151" t="s">
        <v>244</v>
      </c>
      <c r="B758" s="151" t="s">
        <v>245</v>
      </c>
      <c r="C758" s="250" t="s">
        <v>223</v>
      </c>
      <c r="D758" s="167" t="s">
        <v>432</v>
      </c>
      <c r="E758" s="156"/>
      <c r="F758" s="214"/>
      <c r="G758" s="181"/>
      <c r="H758" s="231"/>
      <c r="I758" s="239"/>
      <c r="J758" s="186"/>
    </row>
    <row r="759" spans="1:10" s="114" customFormat="1" x14ac:dyDescent="0.2">
      <c r="A759" s="151" t="s">
        <v>244</v>
      </c>
      <c r="B759" s="151" t="s">
        <v>245</v>
      </c>
      <c r="C759" s="250"/>
      <c r="D759" s="168" t="s">
        <v>445</v>
      </c>
      <c r="E759" s="159" t="s">
        <v>19</v>
      </c>
      <c r="F759" s="215">
        <v>35</v>
      </c>
      <c r="G759" s="181"/>
      <c r="H759" s="118">
        <f t="shared" ref="H759:H760" si="55">G759*$F759</f>
        <v>0</v>
      </c>
      <c r="I759" s="239"/>
      <c r="J759" s="186"/>
    </row>
    <row r="760" spans="1:10" s="114" customFormat="1" x14ac:dyDescent="0.2">
      <c r="A760" s="151" t="s">
        <v>244</v>
      </c>
      <c r="B760" s="151" t="s">
        <v>245</v>
      </c>
      <c r="C760" s="250"/>
      <c r="D760" s="168" t="s">
        <v>446</v>
      </c>
      <c r="E760" s="159" t="s">
        <v>19</v>
      </c>
      <c r="F760" s="215">
        <v>35</v>
      </c>
      <c r="G760" s="181"/>
      <c r="H760" s="118">
        <f t="shared" si="55"/>
        <v>0</v>
      </c>
      <c r="I760" s="239"/>
      <c r="J760" s="186"/>
    </row>
    <row r="761" spans="1:10" s="114" customFormat="1" x14ac:dyDescent="0.2">
      <c r="A761" s="151" t="s">
        <v>244</v>
      </c>
      <c r="B761" s="151" t="s">
        <v>245</v>
      </c>
      <c r="C761" s="250"/>
      <c r="D761" s="160"/>
      <c r="E761" s="159"/>
      <c r="F761" s="214"/>
      <c r="G761" s="183"/>
      <c r="H761" s="231"/>
      <c r="I761" s="239"/>
      <c r="J761" s="186"/>
    </row>
    <row r="762" spans="1:10" s="114" customFormat="1" ht="22.5" x14ac:dyDescent="0.2">
      <c r="A762" s="151" t="s">
        <v>244</v>
      </c>
      <c r="B762" s="151" t="s">
        <v>245</v>
      </c>
      <c r="C762" s="250" t="s">
        <v>224</v>
      </c>
      <c r="D762" s="166" t="s">
        <v>435</v>
      </c>
      <c r="E762" s="159" t="s">
        <v>6</v>
      </c>
      <c r="F762" s="215">
        <v>14</v>
      </c>
      <c r="G762" s="181"/>
      <c r="H762" s="118">
        <f>G762*$F762</f>
        <v>0</v>
      </c>
      <c r="I762" s="239"/>
      <c r="J762" s="186"/>
    </row>
    <row r="763" spans="1:10" s="114" customFormat="1" x14ac:dyDescent="0.2">
      <c r="A763" s="151" t="s">
        <v>244</v>
      </c>
      <c r="B763" s="151" t="s">
        <v>245</v>
      </c>
      <c r="C763" s="250"/>
      <c r="D763" s="160"/>
      <c r="E763" s="159"/>
      <c r="F763" s="214"/>
      <c r="G763" s="181"/>
      <c r="H763" s="231"/>
      <c r="I763" s="239"/>
      <c r="J763" s="186"/>
    </row>
    <row r="764" spans="1:10" s="114" customFormat="1" ht="22.5" x14ac:dyDescent="0.2">
      <c r="A764" s="151" t="s">
        <v>244</v>
      </c>
      <c r="B764" s="151" t="s">
        <v>245</v>
      </c>
      <c r="C764" s="250" t="s">
        <v>225</v>
      </c>
      <c r="D764" s="170" t="s">
        <v>436</v>
      </c>
      <c r="E764" s="159" t="s">
        <v>6</v>
      </c>
      <c r="F764" s="215">
        <v>2</v>
      </c>
      <c r="G764" s="181"/>
      <c r="H764" s="118">
        <f>G764*$F764</f>
        <v>0</v>
      </c>
      <c r="I764" s="239"/>
      <c r="J764" s="186"/>
    </row>
    <row r="765" spans="1:10" s="114" customFormat="1" x14ac:dyDescent="0.2">
      <c r="A765" s="151" t="s">
        <v>244</v>
      </c>
      <c r="B765" s="151" t="s">
        <v>245</v>
      </c>
      <c r="C765" s="250"/>
      <c r="D765" s="160"/>
      <c r="E765" s="159"/>
      <c r="F765" s="214"/>
      <c r="G765" s="181"/>
      <c r="H765" s="231"/>
      <c r="I765" s="239"/>
      <c r="J765" s="186"/>
    </row>
    <row r="766" spans="1:10" s="114" customFormat="1" x14ac:dyDescent="0.2">
      <c r="A766" s="151" t="s">
        <v>255</v>
      </c>
      <c r="B766" s="151" t="s">
        <v>255</v>
      </c>
      <c r="C766" s="286"/>
      <c r="D766" s="287" t="s">
        <v>447</v>
      </c>
      <c r="E766" s="157"/>
      <c r="F766" s="217"/>
      <c r="G766" s="206"/>
      <c r="H766" s="233">
        <f>SUM(H752:H764)</f>
        <v>0</v>
      </c>
      <c r="I766" s="240"/>
      <c r="J766" s="186"/>
    </row>
    <row r="767" spans="1:10" s="114" customFormat="1" x14ac:dyDescent="0.2">
      <c r="A767" s="151" t="s">
        <v>244</v>
      </c>
      <c r="B767" s="151" t="s">
        <v>245</v>
      </c>
      <c r="C767" s="250"/>
      <c r="D767" s="189"/>
      <c r="E767" s="159"/>
      <c r="F767" s="214"/>
      <c r="G767" s="181"/>
      <c r="H767" s="231"/>
      <c r="I767" s="239"/>
      <c r="J767" s="186"/>
    </row>
    <row r="768" spans="1:10" s="114" customFormat="1" x14ac:dyDescent="0.2">
      <c r="A768" s="151" t="s">
        <v>244</v>
      </c>
      <c r="B768" s="151" t="s">
        <v>245</v>
      </c>
      <c r="C768" s="284" t="s">
        <v>448</v>
      </c>
      <c r="D768" s="166" t="s">
        <v>449</v>
      </c>
      <c r="E768" s="165"/>
      <c r="F768" s="212"/>
      <c r="G768" s="181"/>
      <c r="H768" s="231"/>
      <c r="I768" s="239"/>
      <c r="J768" s="186"/>
    </row>
    <row r="769" spans="1:10" s="114" customFormat="1" ht="22.5" x14ac:dyDescent="0.2">
      <c r="A769" s="151" t="s">
        <v>244</v>
      </c>
      <c r="B769" s="151" t="s">
        <v>245</v>
      </c>
      <c r="C769" s="285" t="s">
        <v>222</v>
      </c>
      <c r="D769" s="167" t="s">
        <v>450</v>
      </c>
      <c r="E769" s="166"/>
      <c r="F769" s="216"/>
      <c r="G769" s="182"/>
      <c r="H769" s="232"/>
      <c r="I769" s="239"/>
      <c r="J769" s="186"/>
    </row>
    <row r="770" spans="1:10" s="114" customFormat="1" x14ac:dyDescent="0.2">
      <c r="A770" s="151" t="s">
        <v>244</v>
      </c>
      <c r="B770" s="151" t="s">
        <v>245</v>
      </c>
      <c r="C770" s="250"/>
      <c r="D770" s="168" t="s">
        <v>451</v>
      </c>
      <c r="E770" s="159" t="s">
        <v>6</v>
      </c>
      <c r="F770" s="215">
        <v>0.96</v>
      </c>
      <c r="G770" s="181"/>
      <c r="H770" s="118">
        <f>G770*$F770</f>
        <v>0</v>
      </c>
      <c r="I770" s="239"/>
      <c r="J770" s="186"/>
    </row>
    <row r="771" spans="1:10" s="114" customFormat="1" x14ac:dyDescent="0.2">
      <c r="A771" s="151" t="s">
        <v>244</v>
      </c>
      <c r="B771" s="151" t="s">
        <v>245</v>
      </c>
      <c r="C771" s="284"/>
      <c r="D771" s="166"/>
      <c r="E771" s="165"/>
      <c r="F771" s="212"/>
      <c r="G771" s="181"/>
      <c r="H771" s="231"/>
      <c r="I771" s="239"/>
      <c r="J771" s="186"/>
    </row>
    <row r="772" spans="1:10" s="114" customFormat="1" x14ac:dyDescent="0.2">
      <c r="A772" s="151" t="s">
        <v>255</v>
      </c>
      <c r="B772" s="151" t="s">
        <v>255</v>
      </c>
      <c r="C772" s="286"/>
      <c r="D772" s="287" t="s">
        <v>452</v>
      </c>
      <c r="E772" s="157"/>
      <c r="F772" s="217"/>
      <c r="G772" s="206"/>
      <c r="H772" s="233">
        <f>SUM(H770)</f>
        <v>0</v>
      </c>
      <c r="I772" s="240"/>
      <c r="J772" s="186"/>
    </row>
    <row r="773" spans="1:10" s="114" customFormat="1" x14ac:dyDescent="0.2">
      <c r="A773" s="151" t="s">
        <v>244</v>
      </c>
      <c r="B773" s="151" t="s">
        <v>245</v>
      </c>
      <c r="C773" s="250"/>
      <c r="D773" s="168"/>
      <c r="E773" s="159"/>
      <c r="F773" s="215"/>
      <c r="G773" s="181"/>
      <c r="H773" s="231"/>
      <c r="I773" s="239"/>
      <c r="J773" s="186"/>
    </row>
    <row r="774" spans="1:10" s="114" customFormat="1" x14ac:dyDescent="0.2">
      <c r="A774" s="151" t="s">
        <v>244</v>
      </c>
      <c r="B774" s="151" t="s">
        <v>245</v>
      </c>
      <c r="C774" s="284" t="s">
        <v>453</v>
      </c>
      <c r="D774" s="166" t="s">
        <v>454</v>
      </c>
      <c r="E774" s="165"/>
      <c r="F774" s="212"/>
      <c r="G774" s="181"/>
      <c r="H774" s="231"/>
      <c r="I774" s="239"/>
      <c r="J774" s="186"/>
    </row>
    <row r="775" spans="1:10" s="114" customFormat="1" x14ac:dyDescent="0.2">
      <c r="A775" s="151" t="s">
        <v>244</v>
      </c>
      <c r="B775" s="151" t="s">
        <v>245</v>
      </c>
      <c r="C775" s="285" t="s">
        <v>222</v>
      </c>
      <c r="D775" s="167" t="s">
        <v>427</v>
      </c>
      <c r="E775" s="166"/>
      <c r="F775" s="216"/>
      <c r="G775" s="182"/>
      <c r="H775" s="232"/>
      <c r="I775" s="239"/>
      <c r="J775" s="186"/>
    </row>
    <row r="776" spans="1:10" s="114" customFormat="1" x14ac:dyDescent="0.2">
      <c r="A776" s="151" t="s">
        <v>244</v>
      </c>
      <c r="B776" s="151" t="s">
        <v>245</v>
      </c>
      <c r="C776" s="250"/>
      <c r="D776" s="168" t="s">
        <v>455</v>
      </c>
      <c r="E776" s="159" t="s">
        <v>19</v>
      </c>
      <c r="F776" s="215">
        <v>3.6</v>
      </c>
      <c r="G776" s="181"/>
      <c r="H776" s="118">
        <f t="shared" ref="H776:H777" si="56">G776*$F776</f>
        <v>0</v>
      </c>
      <c r="I776" s="239"/>
      <c r="J776" s="186"/>
    </row>
    <row r="777" spans="1:10" s="114" customFormat="1" x14ac:dyDescent="0.2">
      <c r="A777" s="151" t="s">
        <v>244</v>
      </c>
      <c r="B777" s="151" t="s">
        <v>245</v>
      </c>
      <c r="C777" s="250"/>
      <c r="D777" s="168" t="s">
        <v>456</v>
      </c>
      <c r="E777" s="159" t="s">
        <v>19</v>
      </c>
      <c r="F777" s="215">
        <v>1.4300000000000002</v>
      </c>
      <c r="G777" s="181"/>
      <c r="H777" s="118">
        <f t="shared" si="56"/>
        <v>0</v>
      </c>
      <c r="I777" s="239"/>
      <c r="J777" s="186"/>
    </row>
    <row r="778" spans="1:10" s="114" customFormat="1" x14ac:dyDescent="0.2">
      <c r="A778" s="151" t="s">
        <v>244</v>
      </c>
      <c r="B778" s="151" t="s">
        <v>245</v>
      </c>
      <c r="C778" s="250"/>
      <c r="D778" s="160"/>
      <c r="E778" s="159"/>
      <c r="F778" s="214"/>
      <c r="G778" s="183"/>
      <c r="H778" s="231"/>
      <c r="I778" s="239"/>
      <c r="J778" s="186"/>
    </row>
    <row r="779" spans="1:10" s="114" customFormat="1" ht="22.5" x14ac:dyDescent="0.2">
      <c r="A779" s="151" t="s">
        <v>244</v>
      </c>
      <c r="B779" s="151" t="s">
        <v>245</v>
      </c>
      <c r="C779" s="250" t="s">
        <v>223</v>
      </c>
      <c r="D779" s="167" t="s">
        <v>432</v>
      </c>
      <c r="E779" s="156"/>
      <c r="F779" s="214"/>
      <c r="G779" s="181"/>
      <c r="H779" s="231"/>
      <c r="I779" s="239"/>
      <c r="J779" s="186"/>
    </row>
    <row r="780" spans="1:10" s="114" customFormat="1" x14ac:dyDescent="0.2">
      <c r="A780" s="151" t="s">
        <v>244</v>
      </c>
      <c r="B780" s="151" t="s">
        <v>245</v>
      </c>
      <c r="C780" s="250"/>
      <c r="D780" s="168" t="s">
        <v>457</v>
      </c>
      <c r="E780" s="159" t="s">
        <v>19</v>
      </c>
      <c r="F780" s="215">
        <v>5.04</v>
      </c>
      <c r="G780" s="181"/>
      <c r="H780" s="118">
        <f>G780*$F780</f>
        <v>0</v>
      </c>
      <c r="I780" s="239"/>
      <c r="J780" s="186"/>
    </row>
    <row r="781" spans="1:10" s="114" customFormat="1" x14ac:dyDescent="0.2">
      <c r="A781" s="151" t="s">
        <v>244</v>
      </c>
      <c r="B781" s="151" t="s">
        <v>245</v>
      </c>
      <c r="C781" s="250"/>
      <c r="D781" s="160"/>
      <c r="E781" s="159"/>
      <c r="F781" s="214"/>
      <c r="G781" s="183"/>
      <c r="H781" s="231"/>
      <c r="I781" s="239"/>
      <c r="J781" s="186"/>
    </row>
    <row r="782" spans="1:10" s="114" customFormat="1" ht="22.5" x14ac:dyDescent="0.2">
      <c r="A782" s="151" t="s">
        <v>244</v>
      </c>
      <c r="B782" s="151" t="s">
        <v>245</v>
      </c>
      <c r="C782" s="250" t="s">
        <v>224</v>
      </c>
      <c r="D782" s="166" t="s">
        <v>435</v>
      </c>
      <c r="E782" s="159" t="s">
        <v>6</v>
      </c>
      <c r="F782" s="215">
        <v>9</v>
      </c>
      <c r="G782" s="181"/>
      <c r="H782" s="118">
        <f>G782*$F782</f>
        <v>0</v>
      </c>
      <c r="I782" s="239"/>
      <c r="J782" s="186"/>
    </row>
    <row r="783" spans="1:10" s="114" customFormat="1" x14ac:dyDescent="0.2">
      <c r="A783" s="151" t="s">
        <v>244</v>
      </c>
      <c r="B783" s="151" t="s">
        <v>245</v>
      </c>
      <c r="C783" s="250"/>
      <c r="D783" s="160"/>
      <c r="E783" s="159"/>
      <c r="F783" s="214"/>
      <c r="G783" s="181"/>
      <c r="H783" s="231"/>
      <c r="I783" s="239"/>
      <c r="J783" s="186"/>
    </row>
    <row r="784" spans="1:10" s="114" customFormat="1" ht="22.5" x14ac:dyDescent="0.2">
      <c r="A784" s="151" t="s">
        <v>244</v>
      </c>
      <c r="B784" s="151" t="s">
        <v>245</v>
      </c>
      <c r="C784" s="250" t="s">
        <v>225</v>
      </c>
      <c r="D784" s="170" t="s">
        <v>436</v>
      </c>
      <c r="E784" s="159" t="s">
        <v>6</v>
      </c>
      <c r="F784" s="215">
        <v>3</v>
      </c>
      <c r="G784" s="181"/>
      <c r="H784" s="118">
        <f>G784*$F784</f>
        <v>0</v>
      </c>
      <c r="I784" s="239"/>
      <c r="J784" s="186"/>
    </row>
    <row r="785" spans="1:10" s="114" customFormat="1" x14ac:dyDescent="0.2">
      <c r="A785" s="151" t="s">
        <v>244</v>
      </c>
      <c r="B785" s="151" t="s">
        <v>245</v>
      </c>
      <c r="C785" s="250"/>
      <c r="D785" s="160"/>
      <c r="E785" s="159"/>
      <c r="F785" s="214"/>
      <c r="G785" s="181"/>
      <c r="H785" s="231"/>
      <c r="I785" s="239"/>
      <c r="J785" s="186"/>
    </row>
    <row r="786" spans="1:10" s="114" customFormat="1" x14ac:dyDescent="0.2">
      <c r="A786" s="151" t="s">
        <v>255</v>
      </c>
      <c r="B786" s="151" t="s">
        <v>255</v>
      </c>
      <c r="C786" s="286"/>
      <c r="D786" s="287" t="s">
        <v>458</v>
      </c>
      <c r="E786" s="157"/>
      <c r="F786" s="217"/>
      <c r="G786" s="206"/>
      <c r="H786" s="233">
        <f>SUM(H776:H784)</f>
        <v>0</v>
      </c>
      <c r="I786" s="240"/>
      <c r="J786" s="186"/>
    </row>
    <row r="787" spans="1:10" s="114" customFormat="1" x14ac:dyDescent="0.2">
      <c r="A787" s="151" t="s">
        <v>255</v>
      </c>
      <c r="B787" s="151" t="s">
        <v>255</v>
      </c>
      <c r="C787" s="250"/>
      <c r="D787" s="160"/>
      <c r="E787" s="159"/>
      <c r="F787" s="214"/>
      <c r="G787" s="181"/>
      <c r="H787" s="231"/>
      <c r="I787" s="239"/>
      <c r="J787" s="186"/>
    </row>
    <row r="788" spans="1:10" s="114" customFormat="1" ht="22.5" x14ac:dyDescent="0.2">
      <c r="A788" s="151" t="s">
        <v>255</v>
      </c>
      <c r="B788" s="151" t="s">
        <v>255</v>
      </c>
      <c r="C788" s="288" t="s">
        <v>222</v>
      </c>
      <c r="D788" s="145" t="s">
        <v>459</v>
      </c>
      <c r="E788" s="144"/>
      <c r="F788" s="143"/>
      <c r="G788" s="142"/>
      <c r="H788" s="141">
        <f>H748+H766+H772+H786</f>
        <v>0</v>
      </c>
      <c r="I788" s="148"/>
      <c r="J788" s="186"/>
    </row>
    <row r="789" spans="1:10" s="114" customFormat="1" x14ac:dyDescent="0.2">
      <c r="A789" s="171" t="s">
        <v>255</v>
      </c>
      <c r="B789" s="171" t="s">
        <v>255</v>
      </c>
      <c r="C789" s="250"/>
      <c r="D789" s="190"/>
      <c r="E789" s="159"/>
      <c r="F789" s="218"/>
      <c r="G789" s="181"/>
      <c r="H789" s="231"/>
      <c r="I789" s="239"/>
      <c r="J789" s="186"/>
    </row>
    <row r="790" spans="1:10" s="114" customFormat="1" x14ac:dyDescent="0.2">
      <c r="A790" s="171" t="s">
        <v>244</v>
      </c>
      <c r="B790" s="171" t="s">
        <v>460</v>
      </c>
      <c r="C790" s="284" t="s">
        <v>223</v>
      </c>
      <c r="D790" s="187" t="s">
        <v>461</v>
      </c>
      <c r="E790" s="159"/>
      <c r="F790" s="214"/>
      <c r="G790" s="181"/>
      <c r="H790" s="231"/>
      <c r="I790" s="239"/>
      <c r="J790" s="186"/>
    </row>
    <row r="791" spans="1:10" s="114" customFormat="1" x14ac:dyDescent="0.2">
      <c r="A791" s="171" t="s">
        <v>244</v>
      </c>
      <c r="B791" s="171" t="s">
        <v>460</v>
      </c>
      <c r="C791" s="249"/>
      <c r="D791" s="165"/>
      <c r="E791" s="165"/>
      <c r="F791" s="212"/>
      <c r="G791" s="181"/>
      <c r="H791" s="231"/>
      <c r="I791" s="239"/>
      <c r="J791" s="186"/>
    </row>
    <row r="792" spans="1:10" s="114" customFormat="1" x14ac:dyDescent="0.2">
      <c r="A792" s="171" t="s">
        <v>244</v>
      </c>
      <c r="B792" s="171" t="s">
        <v>460</v>
      </c>
      <c r="C792" s="284" t="s">
        <v>425</v>
      </c>
      <c r="D792" s="166" t="s">
        <v>426</v>
      </c>
      <c r="E792" s="165"/>
      <c r="F792" s="212"/>
      <c r="G792" s="181"/>
      <c r="H792" s="231"/>
      <c r="I792" s="239"/>
      <c r="J792" s="186"/>
    </row>
    <row r="793" spans="1:10" s="114" customFormat="1" x14ac:dyDescent="0.2">
      <c r="A793" s="151" t="s">
        <v>244</v>
      </c>
      <c r="B793" s="151" t="s">
        <v>460</v>
      </c>
      <c r="C793" s="285" t="s">
        <v>222</v>
      </c>
      <c r="D793" s="167" t="s">
        <v>427</v>
      </c>
      <c r="E793" s="166"/>
      <c r="F793" s="216"/>
      <c r="G793" s="182"/>
      <c r="H793" s="232"/>
      <c r="I793" s="239"/>
      <c r="J793" s="186"/>
    </row>
    <row r="794" spans="1:10" s="114" customFormat="1" x14ac:dyDescent="0.2">
      <c r="A794" s="151" t="s">
        <v>244</v>
      </c>
      <c r="B794" s="151" t="s">
        <v>460</v>
      </c>
      <c r="C794" s="250"/>
      <c r="D794" s="168" t="s">
        <v>462</v>
      </c>
      <c r="E794" s="159" t="s">
        <v>19</v>
      </c>
      <c r="F794" s="215">
        <v>3.9199999999999995</v>
      </c>
      <c r="G794" s="181"/>
      <c r="H794" s="118">
        <f t="shared" ref="H794:H797" si="57">G794*$F794</f>
        <v>0</v>
      </c>
      <c r="I794" s="239"/>
      <c r="J794" s="186"/>
    </row>
    <row r="795" spans="1:10" s="114" customFormat="1" x14ac:dyDescent="0.2">
      <c r="A795" s="151" t="s">
        <v>244</v>
      </c>
      <c r="B795" s="151" t="s">
        <v>460</v>
      </c>
      <c r="C795" s="250"/>
      <c r="D795" s="168" t="s">
        <v>463</v>
      </c>
      <c r="E795" s="159" t="s">
        <v>19</v>
      </c>
      <c r="F795" s="215">
        <v>1.2</v>
      </c>
      <c r="G795" s="181"/>
      <c r="H795" s="118">
        <f t="shared" si="57"/>
        <v>0</v>
      </c>
      <c r="I795" s="239"/>
      <c r="J795" s="186"/>
    </row>
    <row r="796" spans="1:10" s="114" customFormat="1" x14ac:dyDescent="0.2">
      <c r="A796" s="151" t="s">
        <v>244</v>
      </c>
      <c r="B796" s="151" t="s">
        <v>460</v>
      </c>
      <c r="C796" s="250"/>
      <c r="D796" s="168" t="s">
        <v>464</v>
      </c>
      <c r="E796" s="159" t="s">
        <v>19</v>
      </c>
      <c r="F796" s="215">
        <v>9.6999999999999993</v>
      </c>
      <c r="G796" s="181"/>
      <c r="H796" s="118">
        <f t="shared" si="57"/>
        <v>0</v>
      </c>
      <c r="I796" s="239"/>
      <c r="J796" s="186"/>
    </row>
    <row r="797" spans="1:10" s="114" customFormat="1" x14ac:dyDescent="0.2">
      <c r="A797" s="151" t="s">
        <v>244</v>
      </c>
      <c r="B797" s="151" t="s">
        <v>460</v>
      </c>
      <c r="C797" s="250"/>
      <c r="D797" s="168" t="s">
        <v>465</v>
      </c>
      <c r="E797" s="159" t="s">
        <v>19</v>
      </c>
      <c r="F797" s="215">
        <v>5.5</v>
      </c>
      <c r="G797" s="181"/>
      <c r="H797" s="118">
        <f t="shared" si="57"/>
        <v>0</v>
      </c>
      <c r="I797" s="239"/>
      <c r="J797" s="186"/>
    </row>
    <row r="798" spans="1:10" s="114" customFormat="1" x14ac:dyDescent="0.2">
      <c r="A798" s="151" t="s">
        <v>244</v>
      </c>
      <c r="B798" s="151" t="s">
        <v>460</v>
      </c>
      <c r="C798" s="250"/>
      <c r="D798" s="169"/>
      <c r="E798" s="159"/>
      <c r="F798" s="214"/>
      <c r="G798" s="181"/>
      <c r="H798" s="231"/>
      <c r="I798" s="239"/>
      <c r="J798" s="186"/>
    </row>
    <row r="799" spans="1:10" s="114" customFormat="1" ht="22.5" x14ac:dyDescent="0.2">
      <c r="A799" s="151" t="s">
        <v>244</v>
      </c>
      <c r="B799" s="151" t="s">
        <v>460</v>
      </c>
      <c r="C799" s="250" t="s">
        <v>223</v>
      </c>
      <c r="D799" s="167" t="s">
        <v>432</v>
      </c>
      <c r="E799" s="156"/>
      <c r="F799" s="214"/>
      <c r="G799" s="181"/>
      <c r="H799" s="231"/>
      <c r="I799" s="239"/>
      <c r="J799" s="186"/>
    </row>
    <row r="800" spans="1:10" s="114" customFormat="1" x14ac:dyDescent="0.2">
      <c r="A800" s="151" t="s">
        <v>244</v>
      </c>
      <c r="B800" s="151" t="s">
        <v>460</v>
      </c>
      <c r="C800" s="250"/>
      <c r="D800" s="168" t="s">
        <v>466</v>
      </c>
      <c r="E800" s="159" t="s">
        <v>19</v>
      </c>
      <c r="F800" s="215">
        <v>13.6</v>
      </c>
      <c r="G800" s="181"/>
      <c r="H800" s="118">
        <f t="shared" ref="H800:H802" si="58">G800*$F800</f>
        <v>0</v>
      </c>
      <c r="I800" s="239"/>
      <c r="J800" s="186"/>
    </row>
    <row r="801" spans="1:10" s="114" customFormat="1" x14ac:dyDescent="0.2">
      <c r="A801" s="151" t="s">
        <v>244</v>
      </c>
      <c r="B801" s="151" t="s">
        <v>460</v>
      </c>
      <c r="C801" s="250"/>
      <c r="D801" s="168" t="s">
        <v>467</v>
      </c>
      <c r="E801" s="159" t="s">
        <v>19</v>
      </c>
      <c r="F801" s="215">
        <v>20</v>
      </c>
      <c r="G801" s="181"/>
      <c r="H801" s="118">
        <f t="shared" si="58"/>
        <v>0</v>
      </c>
      <c r="I801" s="239"/>
      <c r="J801" s="186"/>
    </row>
    <row r="802" spans="1:10" s="114" customFormat="1" x14ac:dyDescent="0.2">
      <c r="A802" s="151" t="s">
        <v>244</v>
      </c>
      <c r="B802" s="151" t="s">
        <v>460</v>
      </c>
      <c r="C802" s="250"/>
      <c r="D802" s="168" t="s">
        <v>468</v>
      </c>
      <c r="E802" s="159" t="s">
        <v>19</v>
      </c>
      <c r="F802" s="215">
        <v>22.400000000000002</v>
      </c>
      <c r="G802" s="181"/>
      <c r="H802" s="118">
        <f t="shared" si="58"/>
        <v>0</v>
      </c>
      <c r="I802" s="239"/>
      <c r="J802" s="186"/>
    </row>
    <row r="803" spans="1:10" s="114" customFormat="1" x14ac:dyDescent="0.2">
      <c r="A803" s="151" t="s">
        <v>244</v>
      </c>
      <c r="B803" s="151" t="s">
        <v>460</v>
      </c>
      <c r="C803" s="250"/>
      <c r="D803" s="168"/>
      <c r="E803" s="156"/>
      <c r="F803" s="214"/>
      <c r="G803" s="181"/>
      <c r="H803" s="231"/>
      <c r="I803" s="239"/>
      <c r="J803" s="186"/>
    </row>
    <row r="804" spans="1:10" s="114" customFormat="1" ht="22.5" x14ac:dyDescent="0.2">
      <c r="A804" s="151" t="s">
        <v>244</v>
      </c>
      <c r="B804" s="151" t="s">
        <v>460</v>
      </c>
      <c r="C804" s="250" t="s">
        <v>224</v>
      </c>
      <c r="D804" s="166" t="s">
        <v>435</v>
      </c>
      <c r="E804" s="159" t="s">
        <v>6</v>
      </c>
      <c r="F804" s="215">
        <v>30</v>
      </c>
      <c r="G804" s="181"/>
      <c r="H804" s="118">
        <f>G804*$F804</f>
        <v>0</v>
      </c>
      <c r="I804" s="239"/>
      <c r="J804" s="186"/>
    </row>
    <row r="805" spans="1:10" s="114" customFormat="1" x14ac:dyDescent="0.2">
      <c r="A805" s="151" t="s">
        <v>244</v>
      </c>
      <c r="B805" s="151" t="s">
        <v>460</v>
      </c>
      <c r="C805" s="250"/>
      <c r="D805" s="160"/>
      <c r="E805" s="159"/>
      <c r="F805" s="214"/>
      <c r="G805" s="181"/>
      <c r="H805" s="231"/>
      <c r="I805" s="239"/>
      <c r="J805" s="186"/>
    </row>
    <row r="806" spans="1:10" s="114" customFormat="1" ht="22.5" x14ac:dyDescent="0.2">
      <c r="A806" s="151" t="s">
        <v>244</v>
      </c>
      <c r="B806" s="151" t="s">
        <v>460</v>
      </c>
      <c r="C806" s="250" t="s">
        <v>225</v>
      </c>
      <c r="D806" s="170" t="s">
        <v>469</v>
      </c>
      <c r="E806" s="159" t="s">
        <v>6</v>
      </c>
      <c r="F806" s="215">
        <v>1</v>
      </c>
      <c r="G806" s="181"/>
      <c r="H806" s="118">
        <f>G806*$F806</f>
        <v>0</v>
      </c>
      <c r="I806" s="239"/>
      <c r="J806" s="186"/>
    </row>
    <row r="807" spans="1:10" s="114" customFormat="1" x14ac:dyDescent="0.2">
      <c r="A807" s="151" t="s">
        <v>244</v>
      </c>
      <c r="B807" s="151" t="s">
        <v>460</v>
      </c>
      <c r="C807" s="250"/>
      <c r="D807" s="160"/>
      <c r="E807" s="159"/>
      <c r="F807" s="214"/>
      <c r="G807" s="181"/>
      <c r="H807" s="231"/>
      <c r="I807" s="239"/>
      <c r="J807" s="186"/>
    </row>
    <row r="808" spans="1:10" s="114" customFormat="1" x14ac:dyDescent="0.2">
      <c r="A808" s="151" t="s">
        <v>255</v>
      </c>
      <c r="B808" s="151" t="s">
        <v>255</v>
      </c>
      <c r="C808" s="286"/>
      <c r="D808" s="287" t="s">
        <v>437</v>
      </c>
      <c r="E808" s="157"/>
      <c r="F808" s="217"/>
      <c r="G808" s="206"/>
      <c r="H808" s="233">
        <f>SUM(H794:H806)</f>
        <v>0</v>
      </c>
      <c r="I808" s="240"/>
      <c r="J808" s="186"/>
    </row>
    <row r="809" spans="1:10" s="114" customFormat="1" x14ac:dyDescent="0.2">
      <c r="A809" s="151" t="s">
        <v>255</v>
      </c>
      <c r="B809" s="151" t="s">
        <v>255</v>
      </c>
      <c r="C809" s="250"/>
      <c r="D809" s="160"/>
      <c r="E809" s="159"/>
      <c r="F809" s="214"/>
      <c r="G809" s="181"/>
      <c r="H809" s="231"/>
      <c r="I809" s="239"/>
      <c r="J809" s="186"/>
    </row>
    <row r="810" spans="1:10" s="114" customFormat="1" ht="22.5" x14ac:dyDescent="0.2">
      <c r="A810" s="151" t="s">
        <v>255</v>
      </c>
      <c r="B810" s="151" t="s">
        <v>255</v>
      </c>
      <c r="C810" s="288" t="s">
        <v>223</v>
      </c>
      <c r="D810" s="145" t="s">
        <v>470</v>
      </c>
      <c r="E810" s="144"/>
      <c r="F810" s="143"/>
      <c r="G810" s="142"/>
      <c r="H810" s="141">
        <f>H808</f>
        <v>0</v>
      </c>
      <c r="I810" s="148"/>
      <c r="J810" s="186"/>
    </row>
    <row r="811" spans="1:10" s="114" customFormat="1" x14ac:dyDescent="0.2">
      <c r="A811" s="171" t="s">
        <v>255</v>
      </c>
      <c r="B811" s="171" t="s">
        <v>255</v>
      </c>
      <c r="C811" s="285"/>
      <c r="D811" s="167"/>
      <c r="E811" s="166"/>
      <c r="F811" s="219"/>
      <c r="G811" s="182"/>
      <c r="H811" s="232"/>
      <c r="I811" s="239"/>
      <c r="J811" s="186"/>
    </row>
    <row r="812" spans="1:10" s="114" customFormat="1" x14ac:dyDescent="0.2">
      <c r="A812" s="171" t="s">
        <v>244</v>
      </c>
      <c r="B812" s="171" t="s">
        <v>246</v>
      </c>
      <c r="C812" s="284" t="s">
        <v>224</v>
      </c>
      <c r="D812" s="187" t="s">
        <v>28</v>
      </c>
      <c r="E812" s="159"/>
      <c r="F812" s="214"/>
      <c r="G812" s="181"/>
      <c r="H812" s="231"/>
      <c r="I812" s="239"/>
      <c r="J812" s="186"/>
    </row>
    <row r="813" spans="1:10" s="114" customFormat="1" x14ac:dyDescent="0.2">
      <c r="A813" s="171" t="s">
        <v>244</v>
      </c>
      <c r="B813" s="171" t="s">
        <v>246</v>
      </c>
      <c r="C813" s="249"/>
      <c r="D813" s="165"/>
      <c r="E813" s="165"/>
      <c r="F813" s="212"/>
      <c r="G813" s="181"/>
      <c r="H813" s="231"/>
      <c r="I813" s="239"/>
      <c r="J813" s="186"/>
    </row>
    <row r="814" spans="1:10" s="114" customFormat="1" x14ac:dyDescent="0.2">
      <c r="A814" s="171" t="s">
        <v>244</v>
      </c>
      <c r="B814" s="171" t="s">
        <v>246</v>
      </c>
      <c r="C814" s="284" t="s">
        <v>425</v>
      </c>
      <c r="D814" s="166" t="s">
        <v>426</v>
      </c>
      <c r="E814" s="165"/>
      <c r="F814" s="212"/>
      <c r="G814" s="181"/>
      <c r="H814" s="231"/>
      <c r="I814" s="239"/>
      <c r="J814" s="186"/>
    </row>
    <row r="815" spans="1:10" s="114" customFormat="1" x14ac:dyDescent="0.2">
      <c r="A815" s="171" t="s">
        <v>244</v>
      </c>
      <c r="B815" s="171" t="s">
        <v>246</v>
      </c>
      <c r="C815" s="285" t="s">
        <v>222</v>
      </c>
      <c r="D815" s="167" t="s">
        <v>427</v>
      </c>
      <c r="E815" s="166"/>
      <c r="F815" s="216"/>
      <c r="G815" s="182"/>
      <c r="H815" s="232"/>
      <c r="I815" s="239"/>
      <c r="J815" s="186"/>
    </row>
    <row r="816" spans="1:10" s="114" customFormat="1" x14ac:dyDescent="0.2">
      <c r="A816" s="171" t="s">
        <v>244</v>
      </c>
      <c r="B816" s="171" t="s">
        <v>246</v>
      </c>
      <c r="C816" s="250"/>
      <c r="D816" s="168" t="s">
        <v>471</v>
      </c>
      <c r="E816" s="159" t="s">
        <v>19</v>
      </c>
      <c r="F816" s="215">
        <v>8.14</v>
      </c>
      <c r="G816" s="181"/>
      <c r="H816" s="118">
        <f t="shared" ref="H816:H820" si="59">G816*$F816</f>
        <v>0</v>
      </c>
      <c r="I816" s="239"/>
      <c r="J816" s="186"/>
    </row>
    <row r="817" spans="1:10" s="114" customFormat="1" x14ac:dyDescent="0.2">
      <c r="A817" s="151" t="s">
        <v>244</v>
      </c>
      <c r="B817" s="151" t="s">
        <v>246</v>
      </c>
      <c r="C817" s="250"/>
      <c r="D817" s="168" t="s">
        <v>472</v>
      </c>
      <c r="E817" s="159" t="s">
        <v>19</v>
      </c>
      <c r="F817" s="215">
        <v>4.8400000000000007</v>
      </c>
      <c r="G817" s="181"/>
      <c r="H817" s="118">
        <f t="shared" si="59"/>
        <v>0</v>
      </c>
      <c r="I817" s="239"/>
      <c r="J817" s="186"/>
    </row>
    <row r="818" spans="1:10" s="114" customFormat="1" x14ac:dyDescent="0.2">
      <c r="A818" s="151" t="s">
        <v>244</v>
      </c>
      <c r="B818" s="151" t="s">
        <v>246</v>
      </c>
      <c r="C818" s="250"/>
      <c r="D818" s="168" t="s">
        <v>473</v>
      </c>
      <c r="E818" s="159" t="s">
        <v>19</v>
      </c>
      <c r="F818" s="215">
        <v>1.02</v>
      </c>
      <c r="G818" s="181"/>
      <c r="H818" s="118">
        <f t="shared" si="59"/>
        <v>0</v>
      </c>
      <c r="I818" s="239"/>
      <c r="J818" s="186"/>
    </row>
    <row r="819" spans="1:10" s="114" customFormat="1" x14ac:dyDescent="0.2">
      <c r="A819" s="151" t="s">
        <v>244</v>
      </c>
      <c r="B819" s="151" t="s">
        <v>246</v>
      </c>
      <c r="C819" s="250"/>
      <c r="D819" s="168" t="s">
        <v>474</v>
      </c>
      <c r="E819" s="159" t="s">
        <v>19</v>
      </c>
      <c r="F819" s="215">
        <v>1.32</v>
      </c>
      <c r="G819" s="181"/>
      <c r="H819" s="118">
        <f t="shared" si="59"/>
        <v>0</v>
      </c>
      <c r="I819" s="239"/>
      <c r="J819" s="186"/>
    </row>
    <row r="820" spans="1:10" s="114" customFormat="1" x14ac:dyDescent="0.2">
      <c r="A820" s="151" t="s">
        <v>244</v>
      </c>
      <c r="B820" s="151" t="s">
        <v>246</v>
      </c>
      <c r="C820" s="250"/>
      <c r="D820" s="168" t="s">
        <v>475</v>
      </c>
      <c r="E820" s="159" t="s">
        <v>19</v>
      </c>
      <c r="F820" s="215">
        <v>3.3000000000000003</v>
      </c>
      <c r="G820" s="181"/>
      <c r="H820" s="118">
        <f t="shared" si="59"/>
        <v>0</v>
      </c>
      <c r="I820" s="239"/>
      <c r="J820" s="186"/>
    </row>
    <row r="821" spans="1:10" s="114" customFormat="1" x14ac:dyDescent="0.2">
      <c r="A821" s="151" t="s">
        <v>244</v>
      </c>
      <c r="B821" s="151" t="s">
        <v>246</v>
      </c>
      <c r="C821" s="250"/>
      <c r="D821" s="169"/>
      <c r="E821" s="159"/>
      <c r="F821" s="214"/>
      <c r="G821" s="181"/>
      <c r="H821" s="231"/>
      <c r="I821" s="239"/>
      <c r="J821" s="186"/>
    </row>
    <row r="822" spans="1:10" s="114" customFormat="1" ht="22.5" x14ac:dyDescent="0.2">
      <c r="A822" s="151" t="s">
        <v>244</v>
      </c>
      <c r="B822" s="151" t="s">
        <v>246</v>
      </c>
      <c r="C822" s="250" t="s">
        <v>223</v>
      </c>
      <c r="D822" s="167" t="s">
        <v>432</v>
      </c>
      <c r="E822" s="156"/>
      <c r="F822" s="214"/>
      <c r="G822" s="181"/>
      <c r="H822" s="231"/>
      <c r="I822" s="239"/>
      <c r="J822" s="186"/>
    </row>
    <row r="823" spans="1:10" s="114" customFormat="1" x14ac:dyDescent="0.2">
      <c r="A823" s="151" t="s">
        <v>244</v>
      </c>
      <c r="B823" s="151" t="s">
        <v>246</v>
      </c>
      <c r="C823" s="250"/>
      <c r="D823" s="168" t="s">
        <v>476</v>
      </c>
      <c r="E823" s="159" t="s">
        <v>19</v>
      </c>
      <c r="F823" s="215">
        <v>58.000000000000007</v>
      </c>
      <c r="G823" s="181"/>
      <c r="H823" s="118">
        <f t="shared" ref="H823:H827" si="60">G823*$F823</f>
        <v>0</v>
      </c>
      <c r="I823" s="239"/>
      <c r="J823" s="186"/>
    </row>
    <row r="824" spans="1:10" s="114" customFormat="1" x14ac:dyDescent="0.2">
      <c r="A824" s="151" t="s">
        <v>244</v>
      </c>
      <c r="B824" s="151" t="s">
        <v>246</v>
      </c>
      <c r="C824" s="250"/>
      <c r="D824" s="168" t="s">
        <v>477</v>
      </c>
      <c r="E824" s="159" t="s">
        <v>19</v>
      </c>
      <c r="F824" s="215">
        <v>58.000000000000007</v>
      </c>
      <c r="G824" s="181"/>
      <c r="H824" s="118">
        <f t="shared" si="60"/>
        <v>0</v>
      </c>
      <c r="I824" s="239"/>
      <c r="J824" s="186"/>
    </row>
    <row r="825" spans="1:10" s="114" customFormat="1" x14ac:dyDescent="0.2">
      <c r="A825" s="151" t="s">
        <v>244</v>
      </c>
      <c r="B825" s="151" t="s">
        <v>246</v>
      </c>
      <c r="C825" s="250"/>
      <c r="D825" s="168" t="s">
        <v>478</v>
      </c>
      <c r="E825" s="159" t="s">
        <v>19</v>
      </c>
      <c r="F825" s="215">
        <v>32</v>
      </c>
      <c r="G825" s="181"/>
      <c r="H825" s="118">
        <f t="shared" si="60"/>
        <v>0</v>
      </c>
      <c r="I825" s="239"/>
      <c r="J825" s="186"/>
    </row>
    <row r="826" spans="1:10" s="114" customFormat="1" x14ac:dyDescent="0.2">
      <c r="A826" s="151" t="s">
        <v>244</v>
      </c>
      <c r="B826" s="151" t="s">
        <v>246</v>
      </c>
      <c r="C826" s="250"/>
      <c r="D826" s="168" t="s">
        <v>479</v>
      </c>
      <c r="E826" s="159" t="s">
        <v>19</v>
      </c>
      <c r="F826" s="215">
        <v>32</v>
      </c>
      <c r="G826" s="181"/>
      <c r="H826" s="118">
        <f t="shared" si="60"/>
        <v>0</v>
      </c>
      <c r="I826" s="239"/>
      <c r="J826" s="186"/>
    </row>
    <row r="827" spans="1:10" s="114" customFormat="1" x14ac:dyDescent="0.2">
      <c r="A827" s="151" t="s">
        <v>244</v>
      </c>
      <c r="B827" s="151" t="s">
        <v>246</v>
      </c>
      <c r="C827" s="250"/>
      <c r="D827" s="168" t="s">
        <v>480</v>
      </c>
      <c r="E827" s="159" t="s">
        <v>19</v>
      </c>
      <c r="F827" s="215">
        <v>32</v>
      </c>
      <c r="G827" s="181"/>
      <c r="H827" s="118">
        <f t="shared" si="60"/>
        <v>0</v>
      </c>
      <c r="I827" s="239"/>
      <c r="J827" s="186"/>
    </row>
    <row r="828" spans="1:10" s="114" customFormat="1" x14ac:dyDescent="0.2">
      <c r="A828" s="151" t="s">
        <v>244</v>
      </c>
      <c r="B828" s="151" t="s">
        <v>246</v>
      </c>
      <c r="C828" s="250"/>
      <c r="D828" s="168"/>
      <c r="E828" s="156"/>
      <c r="F828" s="214"/>
      <c r="G828" s="181"/>
      <c r="H828" s="231"/>
      <c r="I828" s="239"/>
      <c r="J828" s="186"/>
    </row>
    <row r="829" spans="1:10" s="114" customFormat="1" ht="22.5" x14ac:dyDescent="0.2">
      <c r="A829" s="151" t="s">
        <v>244</v>
      </c>
      <c r="B829" s="151" t="s">
        <v>246</v>
      </c>
      <c r="C829" s="250" t="s">
        <v>224</v>
      </c>
      <c r="D829" s="166" t="s">
        <v>435</v>
      </c>
      <c r="E829" s="159" t="s">
        <v>6</v>
      </c>
      <c r="F829" s="215">
        <v>27</v>
      </c>
      <c r="G829" s="181"/>
      <c r="H829" s="118">
        <f>G829*$F829</f>
        <v>0</v>
      </c>
      <c r="I829" s="239"/>
      <c r="J829" s="186"/>
    </row>
    <row r="830" spans="1:10" s="114" customFormat="1" x14ac:dyDescent="0.2">
      <c r="A830" s="151" t="s">
        <v>244</v>
      </c>
      <c r="B830" s="151" t="s">
        <v>246</v>
      </c>
      <c r="C830" s="250"/>
      <c r="D830" s="160"/>
      <c r="E830" s="159"/>
      <c r="F830" s="214"/>
      <c r="G830" s="181"/>
      <c r="H830" s="231"/>
      <c r="I830" s="239"/>
      <c r="J830" s="186"/>
    </row>
    <row r="831" spans="1:10" s="114" customFormat="1" ht="22.5" x14ac:dyDescent="0.2">
      <c r="A831" s="151" t="s">
        <v>244</v>
      </c>
      <c r="B831" s="151" t="s">
        <v>246</v>
      </c>
      <c r="C831" s="250" t="s">
        <v>225</v>
      </c>
      <c r="D831" s="170" t="s">
        <v>481</v>
      </c>
      <c r="E831" s="159" t="s">
        <v>6</v>
      </c>
      <c r="F831" s="215">
        <v>5</v>
      </c>
      <c r="G831" s="181"/>
      <c r="H831" s="118">
        <f>G831*$F831</f>
        <v>0</v>
      </c>
      <c r="I831" s="239"/>
      <c r="J831" s="186"/>
    </row>
    <row r="832" spans="1:10" s="114" customFormat="1" x14ac:dyDescent="0.2">
      <c r="A832" s="151" t="s">
        <v>244</v>
      </c>
      <c r="B832" s="151" t="s">
        <v>246</v>
      </c>
      <c r="C832" s="250"/>
      <c r="D832" s="160"/>
      <c r="E832" s="159"/>
      <c r="F832" s="214"/>
      <c r="G832" s="181"/>
      <c r="H832" s="231"/>
      <c r="I832" s="239"/>
      <c r="J832" s="186"/>
    </row>
    <row r="833" spans="1:10" s="114" customFormat="1" x14ac:dyDescent="0.2">
      <c r="A833" s="151" t="s">
        <v>255</v>
      </c>
      <c r="B833" s="151" t="s">
        <v>255</v>
      </c>
      <c r="C833" s="286"/>
      <c r="D833" s="287" t="s">
        <v>437</v>
      </c>
      <c r="E833" s="157"/>
      <c r="F833" s="217"/>
      <c r="G833" s="206"/>
      <c r="H833" s="233">
        <f>SUM(H816:H831)</f>
        <v>0</v>
      </c>
      <c r="I833" s="240"/>
      <c r="J833" s="186"/>
    </row>
    <row r="834" spans="1:10" s="114" customFormat="1" x14ac:dyDescent="0.2">
      <c r="A834" s="151" t="s">
        <v>244</v>
      </c>
      <c r="B834" s="151" t="s">
        <v>246</v>
      </c>
      <c r="C834" s="250"/>
      <c r="D834" s="168"/>
      <c r="E834" s="159"/>
      <c r="F834" s="215"/>
      <c r="G834" s="181"/>
      <c r="H834" s="231"/>
      <c r="I834" s="239"/>
      <c r="J834" s="186"/>
    </row>
    <row r="835" spans="1:10" s="114" customFormat="1" x14ac:dyDescent="0.2">
      <c r="A835" s="151" t="s">
        <v>244</v>
      </c>
      <c r="B835" s="151" t="s">
        <v>246</v>
      </c>
      <c r="C835" s="284" t="s">
        <v>438</v>
      </c>
      <c r="D835" s="166" t="s">
        <v>482</v>
      </c>
      <c r="E835" s="165"/>
      <c r="F835" s="212"/>
      <c r="G835" s="181"/>
      <c r="H835" s="231"/>
      <c r="I835" s="239"/>
      <c r="J835" s="186"/>
    </row>
    <row r="836" spans="1:10" s="114" customFormat="1" x14ac:dyDescent="0.2">
      <c r="A836" s="151" t="s">
        <v>244</v>
      </c>
      <c r="B836" s="151" t="s">
        <v>246</v>
      </c>
      <c r="C836" s="285" t="s">
        <v>222</v>
      </c>
      <c r="D836" s="167" t="s">
        <v>427</v>
      </c>
      <c r="E836" s="166"/>
      <c r="F836" s="216"/>
      <c r="G836" s="182"/>
      <c r="H836" s="232"/>
      <c r="I836" s="239"/>
      <c r="J836" s="186"/>
    </row>
    <row r="837" spans="1:10" s="114" customFormat="1" x14ac:dyDescent="0.2">
      <c r="A837" s="151" t="s">
        <v>244</v>
      </c>
      <c r="B837" s="151" t="s">
        <v>246</v>
      </c>
      <c r="C837" s="250"/>
      <c r="D837" s="168" t="s">
        <v>483</v>
      </c>
      <c r="E837" s="159" t="s">
        <v>6</v>
      </c>
      <c r="F837" s="215">
        <v>5.3239999999999998</v>
      </c>
      <c r="G837" s="181"/>
      <c r="H837" s="118">
        <f>G837*$F837</f>
        <v>0</v>
      </c>
      <c r="I837" s="239"/>
      <c r="J837" s="186"/>
    </row>
    <row r="838" spans="1:10" s="114" customFormat="1" x14ac:dyDescent="0.2">
      <c r="A838" s="151" t="s">
        <v>244</v>
      </c>
      <c r="B838" s="151" t="s">
        <v>246</v>
      </c>
      <c r="C838" s="250"/>
      <c r="D838" s="160"/>
      <c r="E838" s="159"/>
      <c r="F838" s="214"/>
      <c r="G838" s="183"/>
      <c r="H838" s="231"/>
      <c r="I838" s="239"/>
      <c r="J838" s="186"/>
    </row>
    <row r="839" spans="1:10" s="114" customFormat="1" ht="22.5" x14ac:dyDescent="0.2">
      <c r="A839" s="151" t="s">
        <v>244</v>
      </c>
      <c r="B839" s="151" t="s">
        <v>246</v>
      </c>
      <c r="C839" s="250" t="s">
        <v>223</v>
      </c>
      <c r="D839" s="167" t="s">
        <v>432</v>
      </c>
      <c r="E839" s="156"/>
      <c r="F839" s="214"/>
      <c r="G839" s="181"/>
      <c r="H839" s="231"/>
      <c r="I839" s="239"/>
      <c r="J839" s="186"/>
    </row>
    <row r="840" spans="1:10" s="114" customFormat="1" x14ac:dyDescent="0.2">
      <c r="A840" s="151" t="s">
        <v>244</v>
      </c>
      <c r="B840" s="151" t="s">
        <v>246</v>
      </c>
      <c r="C840" s="250"/>
      <c r="D840" s="168" t="s">
        <v>484</v>
      </c>
      <c r="E840" s="159" t="s">
        <v>19</v>
      </c>
      <c r="F840" s="215">
        <v>3</v>
      </c>
      <c r="G840" s="181"/>
      <c r="H840" s="118">
        <f>G840*$F840</f>
        <v>0</v>
      </c>
      <c r="I840" s="239"/>
      <c r="J840" s="186"/>
    </row>
    <row r="841" spans="1:10" s="114" customFormat="1" x14ac:dyDescent="0.2">
      <c r="A841" s="151" t="s">
        <v>244</v>
      </c>
      <c r="B841" s="151" t="s">
        <v>246</v>
      </c>
      <c r="C841" s="250"/>
      <c r="D841" s="168"/>
      <c r="E841" s="159"/>
      <c r="F841" s="215"/>
      <c r="G841" s="181"/>
      <c r="H841" s="231"/>
      <c r="I841" s="239"/>
      <c r="J841" s="186"/>
    </row>
    <row r="842" spans="1:10" s="114" customFormat="1" ht="22.5" x14ac:dyDescent="0.2">
      <c r="A842" s="151" t="s">
        <v>244</v>
      </c>
      <c r="B842" s="151" t="s">
        <v>246</v>
      </c>
      <c r="C842" s="250" t="s">
        <v>224</v>
      </c>
      <c r="D842" s="166" t="s">
        <v>435</v>
      </c>
      <c r="E842" s="159" t="s">
        <v>6</v>
      </c>
      <c r="F842" s="215">
        <v>5</v>
      </c>
      <c r="G842" s="181"/>
      <c r="H842" s="118">
        <f>G842*$F842</f>
        <v>0</v>
      </c>
      <c r="I842" s="239"/>
      <c r="J842" s="186"/>
    </row>
    <row r="843" spans="1:10" s="114" customFormat="1" x14ac:dyDescent="0.2">
      <c r="A843" s="151" t="s">
        <v>244</v>
      </c>
      <c r="B843" s="151" t="s">
        <v>246</v>
      </c>
      <c r="C843" s="250"/>
      <c r="D843" s="168"/>
      <c r="E843" s="159"/>
      <c r="F843" s="215"/>
      <c r="G843" s="181"/>
      <c r="H843" s="231"/>
      <c r="I843" s="239"/>
      <c r="J843" s="186"/>
    </row>
    <row r="844" spans="1:10" s="114" customFormat="1" ht="22.5" x14ac:dyDescent="0.2">
      <c r="A844" s="151" t="s">
        <v>244</v>
      </c>
      <c r="B844" s="151" t="s">
        <v>246</v>
      </c>
      <c r="C844" s="250" t="s">
        <v>225</v>
      </c>
      <c r="D844" s="170" t="s">
        <v>481</v>
      </c>
      <c r="E844" s="159" t="s">
        <v>6</v>
      </c>
      <c r="F844" s="215">
        <v>1</v>
      </c>
      <c r="G844" s="181"/>
      <c r="H844" s="118">
        <f>G844*$F844</f>
        <v>0</v>
      </c>
      <c r="I844" s="239"/>
      <c r="J844" s="186"/>
    </row>
    <row r="845" spans="1:10" s="114" customFormat="1" x14ac:dyDescent="0.2">
      <c r="A845" s="151" t="s">
        <v>244</v>
      </c>
      <c r="B845" s="151" t="s">
        <v>246</v>
      </c>
      <c r="C845" s="250"/>
      <c r="D845" s="168"/>
      <c r="E845" s="159"/>
      <c r="F845" s="215"/>
      <c r="G845" s="181"/>
      <c r="H845" s="231"/>
      <c r="I845" s="239"/>
      <c r="J845" s="186"/>
    </row>
    <row r="846" spans="1:10" s="114" customFormat="1" x14ac:dyDescent="0.2">
      <c r="A846" s="151" t="s">
        <v>255</v>
      </c>
      <c r="B846" s="151" t="s">
        <v>255</v>
      </c>
      <c r="C846" s="286"/>
      <c r="D846" s="287" t="s">
        <v>447</v>
      </c>
      <c r="E846" s="157"/>
      <c r="F846" s="217"/>
      <c r="G846" s="206"/>
      <c r="H846" s="233">
        <f>SUM(H837:H844)</f>
        <v>0</v>
      </c>
      <c r="I846" s="240"/>
      <c r="J846" s="186"/>
    </row>
    <row r="847" spans="1:10" s="114" customFormat="1" x14ac:dyDescent="0.2">
      <c r="A847" s="151" t="s">
        <v>255</v>
      </c>
      <c r="B847" s="151" t="s">
        <v>255</v>
      </c>
      <c r="C847" s="250"/>
      <c r="D847" s="160"/>
      <c r="E847" s="159"/>
      <c r="F847" s="214"/>
      <c r="G847" s="181"/>
      <c r="H847" s="231"/>
      <c r="I847" s="239"/>
      <c r="J847" s="186"/>
    </row>
    <row r="848" spans="1:10" s="114" customFormat="1" ht="22.5" x14ac:dyDescent="0.2">
      <c r="A848" s="151" t="s">
        <v>255</v>
      </c>
      <c r="B848" s="151" t="s">
        <v>255</v>
      </c>
      <c r="C848" s="288" t="s">
        <v>224</v>
      </c>
      <c r="D848" s="145" t="s">
        <v>485</v>
      </c>
      <c r="E848" s="144"/>
      <c r="F848" s="143"/>
      <c r="G848" s="142"/>
      <c r="H848" s="141">
        <f>H833+H846</f>
        <v>0</v>
      </c>
      <c r="I848" s="148"/>
      <c r="J848" s="186"/>
    </row>
    <row r="849" spans="1:10" s="114" customFormat="1" x14ac:dyDescent="0.2">
      <c r="A849" s="171" t="s">
        <v>255</v>
      </c>
      <c r="B849" s="171" t="s">
        <v>255</v>
      </c>
      <c r="C849" s="285"/>
      <c r="D849" s="167"/>
      <c r="E849" s="166"/>
      <c r="F849" s="216"/>
      <c r="G849" s="182"/>
      <c r="H849" s="232"/>
      <c r="I849" s="239"/>
      <c r="J849" s="186"/>
    </row>
    <row r="850" spans="1:10" s="114" customFormat="1" x14ac:dyDescent="0.2">
      <c r="A850" s="171" t="s">
        <v>244</v>
      </c>
      <c r="B850" s="171" t="s">
        <v>247</v>
      </c>
      <c r="C850" s="284" t="s">
        <v>225</v>
      </c>
      <c r="D850" s="187" t="s">
        <v>138</v>
      </c>
      <c r="E850" s="159"/>
      <c r="F850" s="214"/>
      <c r="G850" s="181"/>
      <c r="H850" s="231"/>
      <c r="I850" s="239"/>
      <c r="J850" s="186"/>
    </row>
    <row r="851" spans="1:10" s="114" customFormat="1" x14ac:dyDescent="0.2">
      <c r="A851" s="171" t="s">
        <v>244</v>
      </c>
      <c r="B851" s="171" t="s">
        <v>247</v>
      </c>
      <c r="C851" s="249"/>
      <c r="D851" s="165"/>
      <c r="E851" s="165"/>
      <c r="F851" s="212"/>
      <c r="G851" s="181"/>
      <c r="H851" s="231"/>
      <c r="I851" s="239"/>
      <c r="J851" s="186"/>
    </row>
    <row r="852" spans="1:10" s="114" customFormat="1" x14ac:dyDescent="0.2">
      <c r="A852" s="171" t="s">
        <v>244</v>
      </c>
      <c r="B852" s="171" t="s">
        <v>247</v>
      </c>
      <c r="C852" s="284" t="s">
        <v>425</v>
      </c>
      <c r="D852" s="166" t="s">
        <v>426</v>
      </c>
      <c r="E852" s="165"/>
      <c r="F852" s="212"/>
      <c r="G852" s="181"/>
      <c r="H852" s="231"/>
      <c r="I852" s="239"/>
      <c r="J852" s="186"/>
    </row>
    <row r="853" spans="1:10" s="114" customFormat="1" x14ac:dyDescent="0.2">
      <c r="A853" s="151" t="s">
        <v>244</v>
      </c>
      <c r="B853" s="151" t="s">
        <v>247</v>
      </c>
      <c r="C853" s="285" t="s">
        <v>222</v>
      </c>
      <c r="D853" s="167" t="s">
        <v>427</v>
      </c>
      <c r="E853" s="166"/>
      <c r="F853" s="216"/>
      <c r="G853" s="182"/>
      <c r="H853" s="232"/>
      <c r="I853" s="239"/>
      <c r="J853" s="186"/>
    </row>
    <row r="854" spans="1:10" s="114" customFormat="1" x14ac:dyDescent="0.2">
      <c r="A854" s="151" t="s">
        <v>244</v>
      </c>
      <c r="B854" s="151" t="s">
        <v>247</v>
      </c>
      <c r="C854" s="250"/>
      <c r="D854" s="168" t="s">
        <v>486</v>
      </c>
      <c r="E854" s="159" t="s">
        <v>19</v>
      </c>
      <c r="F854" s="215">
        <v>9.6</v>
      </c>
      <c r="G854" s="181"/>
      <c r="H854" s="118">
        <f t="shared" ref="H854:H857" si="61">G854*$F854</f>
        <v>0</v>
      </c>
      <c r="I854" s="239"/>
      <c r="J854" s="186"/>
    </row>
    <row r="855" spans="1:10" s="114" customFormat="1" x14ac:dyDescent="0.2">
      <c r="A855" s="151" t="s">
        <v>244</v>
      </c>
      <c r="B855" s="151" t="s">
        <v>247</v>
      </c>
      <c r="C855" s="250"/>
      <c r="D855" s="168" t="s">
        <v>487</v>
      </c>
      <c r="E855" s="159" t="s">
        <v>19</v>
      </c>
      <c r="F855" s="215">
        <v>3.36</v>
      </c>
      <c r="G855" s="181"/>
      <c r="H855" s="118">
        <f t="shared" si="61"/>
        <v>0</v>
      </c>
      <c r="I855" s="239"/>
      <c r="J855" s="186"/>
    </row>
    <row r="856" spans="1:10" s="114" customFormat="1" x14ac:dyDescent="0.2">
      <c r="A856" s="151" t="s">
        <v>244</v>
      </c>
      <c r="B856" s="151" t="s">
        <v>247</v>
      </c>
      <c r="C856" s="250"/>
      <c r="D856" s="168" t="s">
        <v>488</v>
      </c>
      <c r="E856" s="159" t="s">
        <v>19</v>
      </c>
      <c r="F856" s="215">
        <v>1.9800000000000002</v>
      </c>
      <c r="G856" s="181"/>
      <c r="H856" s="118">
        <f t="shared" si="61"/>
        <v>0</v>
      </c>
      <c r="I856" s="239"/>
      <c r="J856" s="186"/>
    </row>
    <row r="857" spans="1:10" s="114" customFormat="1" x14ac:dyDescent="0.2">
      <c r="A857" s="151" t="s">
        <v>244</v>
      </c>
      <c r="B857" s="151" t="s">
        <v>247</v>
      </c>
      <c r="C857" s="250"/>
      <c r="D857" s="168" t="s">
        <v>474</v>
      </c>
      <c r="E857" s="159" t="s">
        <v>19</v>
      </c>
      <c r="F857" s="215">
        <v>1.32</v>
      </c>
      <c r="G857" s="181"/>
      <c r="H857" s="118">
        <f t="shared" si="61"/>
        <v>0</v>
      </c>
      <c r="I857" s="239"/>
      <c r="J857" s="186"/>
    </row>
    <row r="858" spans="1:10" s="114" customFormat="1" x14ac:dyDescent="0.2">
      <c r="A858" s="151" t="s">
        <v>244</v>
      </c>
      <c r="B858" s="151" t="s">
        <v>247</v>
      </c>
      <c r="C858" s="250"/>
      <c r="D858" s="169"/>
      <c r="E858" s="159"/>
      <c r="F858" s="214"/>
      <c r="G858" s="181"/>
      <c r="H858" s="231"/>
      <c r="I858" s="239"/>
      <c r="J858" s="186"/>
    </row>
    <row r="859" spans="1:10" s="114" customFormat="1" ht="22.5" x14ac:dyDescent="0.2">
      <c r="A859" s="151" t="s">
        <v>244</v>
      </c>
      <c r="B859" s="151" t="s">
        <v>247</v>
      </c>
      <c r="C859" s="250" t="s">
        <v>223</v>
      </c>
      <c r="D859" s="167" t="s">
        <v>432</v>
      </c>
      <c r="E859" s="156"/>
      <c r="F859" s="214"/>
      <c r="G859" s="181"/>
      <c r="H859" s="231"/>
      <c r="I859" s="239"/>
      <c r="J859" s="186"/>
    </row>
    <row r="860" spans="1:10" s="114" customFormat="1" x14ac:dyDescent="0.2">
      <c r="A860" s="151" t="s">
        <v>244</v>
      </c>
      <c r="B860" s="151" t="s">
        <v>247</v>
      </c>
      <c r="C860" s="250"/>
      <c r="D860" s="168" t="s">
        <v>489</v>
      </c>
      <c r="E860" s="159" t="s">
        <v>19</v>
      </c>
      <c r="F860" s="215">
        <v>8.8000000000000007</v>
      </c>
      <c r="G860" s="181"/>
      <c r="H860" s="118">
        <f t="shared" ref="H860:H863" si="62">G860*$F860</f>
        <v>0</v>
      </c>
      <c r="I860" s="239"/>
      <c r="J860" s="186"/>
    </row>
    <row r="861" spans="1:10" s="114" customFormat="1" x14ac:dyDescent="0.2">
      <c r="A861" s="151" t="s">
        <v>244</v>
      </c>
      <c r="B861" s="151" t="s">
        <v>247</v>
      </c>
      <c r="C861" s="250"/>
      <c r="D861" s="168" t="s">
        <v>490</v>
      </c>
      <c r="E861" s="159" t="s">
        <v>19</v>
      </c>
      <c r="F861" s="215">
        <v>6.58</v>
      </c>
      <c r="G861" s="181"/>
      <c r="H861" s="118">
        <f t="shared" si="62"/>
        <v>0</v>
      </c>
      <c r="I861" s="239"/>
      <c r="J861" s="186"/>
    </row>
    <row r="862" spans="1:10" s="114" customFormat="1" x14ac:dyDescent="0.2">
      <c r="A862" s="151" t="s">
        <v>244</v>
      </c>
      <c r="B862" s="151" t="s">
        <v>247</v>
      </c>
      <c r="C862" s="250"/>
      <c r="D862" s="168" t="s">
        <v>491</v>
      </c>
      <c r="E862" s="159" t="s">
        <v>19</v>
      </c>
      <c r="F862" s="215">
        <v>6.58</v>
      </c>
      <c r="G862" s="181"/>
      <c r="H862" s="118">
        <f t="shared" si="62"/>
        <v>0</v>
      </c>
      <c r="I862" s="239"/>
      <c r="J862" s="186"/>
    </row>
    <row r="863" spans="1:10" s="114" customFormat="1" x14ac:dyDescent="0.2">
      <c r="A863" s="151" t="s">
        <v>244</v>
      </c>
      <c r="B863" s="151" t="s">
        <v>247</v>
      </c>
      <c r="C863" s="250"/>
      <c r="D863" s="168" t="s">
        <v>492</v>
      </c>
      <c r="E863" s="159" t="s">
        <v>19</v>
      </c>
      <c r="F863" s="215">
        <v>27</v>
      </c>
      <c r="G863" s="181"/>
      <c r="H863" s="118">
        <f t="shared" si="62"/>
        <v>0</v>
      </c>
      <c r="I863" s="239"/>
      <c r="J863" s="186"/>
    </row>
    <row r="864" spans="1:10" s="114" customFormat="1" x14ac:dyDescent="0.2">
      <c r="A864" s="151" t="s">
        <v>244</v>
      </c>
      <c r="B864" s="151" t="s">
        <v>247</v>
      </c>
      <c r="C864" s="250"/>
      <c r="D864" s="168"/>
      <c r="E864" s="156"/>
      <c r="F864" s="214"/>
      <c r="G864" s="181"/>
      <c r="H864" s="231"/>
      <c r="I864" s="239"/>
      <c r="J864" s="186"/>
    </row>
    <row r="865" spans="1:10" s="114" customFormat="1" ht="22.5" x14ac:dyDescent="0.2">
      <c r="A865" s="151" t="s">
        <v>244</v>
      </c>
      <c r="B865" s="151" t="s">
        <v>247</v>
      </c>
      <c r="C865" s="250" t="s">
        <v>224</v>
      </c>
      <c r="D865" s="166" t="s">
        <v>435</v>
      </c>
      <c r="E865" s="159" t="s">
        <v>6</v>
      </c>
      <c r="F865" s="215">
        <v>27</v>
      </c>
      <c r="G865" s="181"/>
      <c r="H865" s="118">
        <f>G865*$F865</f>
        <v>0</v>
      </c>
      <c r="I865" s="239"/>
      <c r="J865" s="186"/>
    </row>
    <row r="866" spans="1:10" s="114" customFormat="1" x14ac:dyDescent="0.2">
      <c r="A866" s="151" t="s">
        <v>244</v>
      </c>
      <c r="B866" s="151" t="s">
        <v>247</v>
      </c>
      <c r="C866" s="250"/>
      <c r="D866" s="160"/>
      <c r="E866" s="159"/>
      <c r="F866" s="214"/>
      <c r="G866" s="181"/>
      <c r="H866" s="231"/>
      <c r="I866" s="239"/>
      <c r="J866" s="186"/>
    </row>
    <row r="867" spans="1:10" s="114" customFormat="1" ht="22.5" x14ac:dyDescent="0.2">
      <c r="A867" s="151" t="s">
        <v>244</v>
      </c>
      <c r="B867" s="151" t="s">
        <v>247</v>
      </c>
      <c r="C867" s="250" t="s">
        <v>225</v>
      </c>
      <c r="D867" s="170" t="s">
        <v>469</v>
      </c>
      <c r="E867" s="159" t="s">
        <v>6</v>
      </c>
      <c r="F867" s="215">
        <v>1</v>
      </c>
      <c r="G867" s="181"/>
      <c r="H867" s="118">
        <f>G867*$F867</f>
        <v>0</v>
      </c>
      <c r="I867" s="239"/>
      <c r="J867" s="186"/>
    </row>
    <row r="868" spans="1:10" s="114" customFormat="1" x14ac:dyDescent="0.2">
      <c r="A868" s="151" t="s">
        <v>244</v>
      </c>
      <c r="B868" s="151" t="s">
        <v>247</v>
      </c>
      <c r="C868" s="250"/>
      <c r="D868" s="160"/>
      <c r="E868" s="159"/>
      <c r="F868" s="214"/>
      <c r="G868" s="181"/>
      <c r="H868" s="231"/>
      <c r="I868" s="239"/>
      <c r="J868" s="186"/>
    </row>
    <row r="869" spans="1:10" s="114" customFormat="1" x14ac:dyDescent="0.2">
      <c r="A869" s="151" t="s">
        <v>255</v>
      </c>
      <c r="B869" s="151" t="s">
        <v>255</v>
      </c>
      <c r="C869" s="286"/>
      <c r="D869" s="287" t="s">
        <v>437</v>
      </c>
      <c r="E869" s="157"/>
      <c r="F869" s="217"/>
      <c r="G869" s="206"/>
      <c r="H869" s="233">
        <f>SUM(H854:H867)</f>
        <v>0</v>
      </c>
      <c r="I869" s="240"/>
      <c r="J869" s="186"/>
    </row>
    <row r="870" spans="1:10" s="114" customFormat="1" x14ac:dyDescent="0.2">
      <c r="A870" s="151" t="s">
        <v>244</v>
      </c>
      <c r="B870" s="151" t="s">
        <v>247</v>
      </c>
      <c r="C870" s="255"/>
      <c r="D870" s="192"/>
      <c r="E870" s="193"/>
      <c r="F870" s="220"/>
      <c r="G870" s="184"/>
      <c r="H870" s="231"/>
      <c r="I870" s="239"/>
      <c r="J870" s="186"/>
    </row>
    <row r="871" spans="1:10" s="114" customFormat="1" x14ac:dyDescent="0.2">
      <c r="A871" s="151" t="s">
        <v>244</v>
      </c>
      <c r="B871" s="151" t="s">
        <v>247</v>
      </c>
      <c r="C871" s="284" t="s">
        <v>438</v>
      </c>
      <c r="D871" s="166" t="s">
        <v>439</v>
      </c>
      <c r="E871" s="165"/>
      <c r="F871" s="212"/>
      <c r="G871" s="181"/>
      <c r="H871" s="231"/>
      <c r="I871" s="239"/>
      <c r="J871" s="186"/>
    </row>
    <row r="872" spans="1:10" s="114" customFormat="1" x14ac:dyDescent="0.2">
      <c r="A872" s="151" t="s">
        <v>244</v>
      </c>
      <c r="B872" s="151" t="s">
        <v>247</v>
      </c>
      <c r="C872" s="285" t="s">
        <v>222</v>
      </c>
      <c r="D872" s="167" t="s">
        <v>427</v>
      </c>
      <c r="E872" s="166"/>
      <c r="F872" s="216"/>
      <c r="G872" s="182"/>
      <c r="H872" s="232"/>
      <c r="I872" s="239"/>
      <c r="J872" s="186"/>
    </row>
    <row r="873" spans="1:10" s="114" customFormat="1" x14ac:dyDescent="0.2">
      <c r="A873" s="151" t="s">
        <v>244</v>
      </c>
      <c r="B873" s="151" t="s">
        <v>247</v>
      </c>
      <c r="C873" s="250"/>
      <c r="D873" s="168" t="s">
        <v>493</v>
      </c>
      <c r="E873" s="159" t="s">
        <v>19</v>
      </c>
      <c r="F873" s="215">
        <v>0.64000000000000012</v>
      </c>
      <c r="G873" s="181"/>
      <c r="H873" s="118">
        <f t="shared" ref="H873:H876" si="63">G873*$F873</f>
        <v>0</v>
      </c>
      <c r="I873" s="239"/>
      <c r="J873" s="186"/>
    </row>
    <row r="874" spans="1:10" s="114" customFormat="1" x14ac:dyDescent="0.2">
      <c r="A874" s="151" t="s">
        <v>244</v>
      </c>
      <c r="B874" s="151" t="s">
        <v>247</v>
      </c>
      <c r="C874" s="250"/>
      <c r="D874" s="168" t="s">
        <v>494</v>
      </c>
      <c r="E874" s="159" t="s">
        <v>19</v>
      </c>
      <c r="F874" s="215">
        <v>2.16</v>
      </c>
      <c r="G874" s="181"/>
      <c r="H874" s="118">
        <f t="shared" si="63"/>
        <v>0</v>
      </c>
      <c r="I874" s="239"/>
      <c r="J874" s="186"/>
    </row>
    <row r="875" spans="1:10" s="114" customFormat="1" x14ac:dyDescent="0.2">
      <c r="A875" s="151" t="s">
        <v>244</v>
      </c>
      <c r="B875" s="151" t="s">
        <v>247</v>
      </c>
      <c r="C875" s="250"/>
      <c r="D875" s="168" t="s">
        <v>495</v>
      </c>
      <c r="E875" s="159" t="s">
        <v>19</v>
      </c>
      <c r="F875" s="215">
        <v>1.62</v>
      </c>
      <c r="G875" s="181"/>
      <c r="H875" s="118">
        <f t="shared" si="63"/>
        <v>0</v>
      </c>
      <c r="I875" s="239"/>
      <c r="J875" s="186"/>
    </row>
    <row r="876" spans="1:10" s="114" customFormat="1" x14ac:dyDescent="0.2">
      <c r="A876" s="151" t="s">
        <v>244</v>
      </c>
      <c r="B876" s="151" t="s">
        <v>247</v>
      </c>
      <c r="C876" s="250"/>
      <c r="D876" s="168" t="s">
        <v>496</v>
      </c>
      <c r="E876" s="159" t="s">
        <v>19</v>
      </c>
      <c r="F876" s="215">
        <v>1.7600000000000002</v>
      </c>
      <c r="G876" s="181"/>
      <c r="H876" s="118">
        <f t="shared" si="63"/>
        <v>0</v>
      </c>
      <c r="I876" s="239"/>
      <c r="J876" s="186"/>
    </row>
    <row r="877" spans="1:10" s="114" customFormat="1" x14ac:dyDescent="0.2">
      <c r="A877" s="151" t="s">
        <v>244</v>
      </c>
      <c r="B877" s="151" t="s">
        <v>247</v>
      </c>
      <c r="C877" s="250"/>
      <c r="D877" s="169"/>
      <c r="E877" s="159"/>
      <c r="F877" s="214"/>
      <c r="G877" s="181"/>
      <c r="H877" s="231"/>
      <c r="I877" s="239"/>
      <c r="J877" s="186"/>
    </row>
    <row r="878" spans="1:10" s="114" customFormat="1" ht="22.5" x14ac:dyDescent="0.2">
      <c r="A878" s="151" t="s">
        <v>244</v>
      </c>
      <c r="B878" s="151" t="s">
        <v>247</v>
      </c>
      <c r="C878" s="250" t="s">
        <v>223</v>
      </c>
      <c r="D878" s="167" t="s">
        <v>432</v>
      </c>
      <c r="E878" s="156"/>
      <c r="F878" s="214"/>
      <c r="G878" s="181"/>
      <c r="H878" s="231"/>
      <c r="I878" s="239"/>
      <c r="J878" s="186"/>
    </row>
    <row r="879" spans="1:10" s="114" customFormat="1" x14ac:dyDescent="0.2">
      <c r="A879" s="151" t="s">
        <v>244</v>
      </c>
      <c r="B879" s="151" t="s">
        <v>247</v>
      </c>
      <c r="C879" s="250"/>
      <c r="D879" s="168" t="s">
        <v>497</v>
      </c>
      <c r="E879" s="159" t="s">
        <v>19</v>
      </c>
      <c r="F879" s="215">
        <v>36</v>
      </c>
      <c r="G879" s="181"/>
      <c r="H879" s="118">
        <f t="shared" ref="H879:H880" si="64">G879*$F879</f>
        <v>0</v>
      </c>
      <c r="I879" s="239"/>
      <c r="J879" s="186"/>
    </row>
    <row r="880" spans="1:10" s="114" customFormat="1" x14ac:dyDescent="0.2">
      <c r="A880" s="151" t="s">
        <v>244</v>
      </c>
      <c r="B880" s="151" t="s">
        <v>247</v>
      </c>
      <c r="C880" s="250"/>
      <c r="D880" s="168" t="s">
        <v>498</v>
      </c>
      <c r="E880" s="159" t="s">
        <v>19</v>
      </c>
      <c r="F880" s="215">
        <v>22.5</v>
      </c>
      <c r="G880" s="181"/>
      <c r="H880" s="118">
        <f t="shared" si="64"/>
        <v>0</v>
      </c>
      <c r="I880" s="239"/>
      <c r="J880" s="186"/>
    </row>
    <row r="881" spans="1:10" s="114" customFormat="1" x14ac:dyDescent="0.2">
      <c r="A881" s="151" t="s">
        <v>244</v>
      </c>
      <c r="B881" s="151" t="s">
        <v>247</v>
      </c>
      <c r="C881" s="250"/>
      <c r="D881" s="168"/>
      <c r="E881" s="156"/>
      <c r="F881" s="214"/>
      <c r="G881" s="181"/>
      <c r="H881" s="231"/>
      <c r="I881" s="239"/>
      <c r="J881" s="186"/>
    </row>
    <row r="882" spans="1:10" s="114" customFormat="1" ht="22.5" x14ac:dyDescent="0.2">
      <c r="A882" s="151" t="s">
        <v>244</v>
      </c>
      <c r="B882" s="151" t="s">
        <v>247</v>
      </c>
      <c r="C882" s="250" t="s">
        <v>224</v>
      </c>
      <c r="D882" s="166" t="s">
        <v>435</v>
      </c>
      <c r="E882" s="159" t="s">
        <v>6</v>
      </c>
      <c r="F882" s="215">
        <v>13</v>
      </c>
      <c r="G882" s="181"/>
      <c r="H882" s="118">
        <f>G882*$F882</f>
        <v>0</v>
      </c>
      <c r="I882" s="239"/>
      <c r="J882" s="186"/>
    </row>
    <row r="883" spans="1:10" s="114" customFormat="1" x14ac:dyDescent="0.2">
      <c r="A883" s="151" t="s">
        <v>244</v>
      </c>
      <c r="B883" s="151" t="s">
        <v>247</v>
      </c>
      <c r="C883" s="250"/>
      <c r="D883" s="160"/>
      <c r="E883" s="159"/>
      <c r="F883" s="214"/>
      <c r="G883" s="181"/>
      <c r="H883" s="231"/>
      <c r="I883" s="239"/>
      <c r="J883" s="186"/>
    </row>
    <row r="884" spans="1:10" s="114" customFormat="1" ht="22.5" x14ac:dyDescent="0.2">
      <c r="A884" s="151" t="s">
        <v>244</v>
      </c>
      <c r="B884" s="151" t="s">
        <v>247</v>
      </c>
      <c r="C884" s="250" t="s">
        <v>225</v>
      </c>
      <c r="D884" s="170" t="s">
        <v>469</v>
      </c>
      <c r="E884" s="159" t="s">
        <v>6</v>
      </c>
      <c r="F884" s="215">
        <v>2</v>
      </c>
      <c r="G884" s="181"/>
      <c r="H884" s="118">
        <f>G884*$F884</f>
        <v>0</v>
      </c>
      <c r="I884" s="239"/>
      <c r="J884" s="186"/>
    </row>
    <row r="885" spans="1:10" s="114" customFormat="1" x14ac:dyDescent="0.2">
      <c r="A885" s="151" t="s">
        <v>244</v>
      </c>
      <c r="B885" s="151" t="s">
        <v>247</v>
      </c>
      <c r="C885" s="250"/>
      <c r="D885" s="160"/>
      <c r="E885" s="159"/>
      <c r="F885" s="214"/>
      <c r="G885" s="181"/>
      <c r="H885" s="231"/>
      <c r="I885" s="239"/>
      <c r="J885" s="186"/>
    </row>
    <row r="886" spans="1:10" s="114" customFormat="1" x14ac:dyDescent="0.2">
      <c r="A886" s="151" t="s">
        <v>255</v>
      </c>
      <c r="B886" s="151" t="s">
        <v>255</v>
      </c>
      <c r="C886" s="286"/>
      <c r="D886" s="287" t="s">
        <v>447</v>
      </c>
      <c r="E886" s="157"/>
      <c r="F886" s="217"/>
      <c r="G886" s="206"/>
      <c r="H886" s="233">
        <f>SUM(H873:H884)</f>
        <v>0</v>
      </c>
      <c r="I886" s="240"/>
      <c r="J886" s="186"/>
    </row>
    <row r="887" spans="1:10" s="114" customFormat="1" x14ac:dyDescent="0.2">
      <c r="A887" s="151" t="s">
        <v>244</v>
      </c>
      <c r="B887" s="151" t="s">
        <v>247</v>
      </c>
      <c r="C887" s="255"/>
      <c r="D887" s="192"/>
      <c r="E887" s="193"/>
      <c r="F887" s="220"/>
      <c r="G887" s="184"/>
      <c r="H887" s="231"/>
      <c r="I887" s="239"/>
      <c r="J887" s="186"/>
    </row>
    <row r="888" spans="1:10" s="114" customFormat="1" x14ac:dyDescent="0.2">
      <c r="A888" s="151" t="s">
        <v>244</v>
      </c>
      <c r="B888" s="151" t="s">
        <v>247</v>
      </c>
      <c r="C888" s="284" t="s">
        <v>448</v>
      </c>
      <c r="D888" s="166" t="s">
        <v>499</v>
      </c>
      <c r="E888" s="165"/>
      <c r="F888" s="212"/>
      <c r="G888" s="181"/>
      <c r="H888" s="231"/>
      <c r="I888" s="239"/>
      <c r="J888" s="186"/>
    </row>
    <row r="889" spans="1:10" s="114" customFormat="1" x14ac:dyDescent="0.2">
      <c r="A889" s="151" t="s">
        <v>244</v>
      </c>
      <c r="B889" s="151" t="s">
        <v>247</v>
      </c>
      <c r="C889" s="285" t="s">
        <v>222</v>
      </c>
      <c r="D889" s="167" t="s">
        <v>427</v>
      </c>
      <c r="E889" s="166"/>
      <c r="F889" s="216"/>
      <c r="G889" s="182"/>
      <c r="H889" s="232"/>
      <c r="I889" s="239"/>
      <c r="J889" s="186"/>
    </row>
    <row r="890" spans="1:10" s="114" customFormat="1" x14ac:dyDescent="0.2">
      <c r="A890" s="151" t="s">
        <v>244</v>
      </c>
      <c r="B890" s="151" t="s">
        <v>247</v>
      </c>
      <c r="C890" s="250"/>
      <c r="D890" s="168" t="s">
        <v>500</v>
      </c>
      <c r="E890" s="159" t="s">
        <v>19</v>
      </c>
      <c r="F890" s="215">
        <v>2.52</v>
      </c>
      <c r="G890" s="181"/>
      <c r="H890" s="118">
        <f>G890*$F890</f>
        <v>0</v>
      </c>
      <c r="I890" s="239"/>
      <c r="J890" s="186"/>
    </row>
    <row r="891" spans="1:10" s="114" customFormat="1" x14ac:dyDescent="0.2">
      <c r="A891" s="151" t="s">
        <v>244</v>
      </c>
      <c r="B891" s="151" t="s">
        <v>247</v>
      </c>
      <c r="C891" s="250"/>
      <c r="D891" s="169"/>
      <c r="E891" s="159"/>
      <c r="F891" s="214"/>
      <c r="G891" s="181"/>
      <c r="H891" s="231"/>
      <c r="I891" s="239"/>
      <c r="J891" s="186"/>
    </row>
    <row r="892" spans="1:10" s="114" customFormat="1" ht="22.5" x14ac:dyDescent="0.2">
      <c r="A892" s="151" t="s">
        <v>244</v>
      </c>
      <c r="B892" s="151" t="s">
        <v>247</v>
      </c>
      <c r="C892" s="250" t="s">
        <v>223</v>
      </c>
      <c r="D892" s="167" t="s">
        <v>432</v>
      </c>
      <c r="E892" s="156"/>
      <c r="F892" s="214"/>
      <c r="G892" s="181"/>
      <c r="H892" s="231"/>
      <c r="I892" s="239"/>
      <c r="J892" s="186"/>
    </row>
    <row r="893" spans="1:10" s="114" customFormat="1" x14ac:dyDescent="0.2">
      <c r="A893" s="151" t="s">
        <v>244</v>
      </c>
      <c r="B893" s="151" t="s">
        <v>247</v>
      </c>
      <c r="C893" s="250"/>
      <c r="D893" s="168" t="s">
        <v>501</v>
      </c>
      <c r="E893" s="159" t="s">
        <v>19</v>
      </c>
      <c r="F893" s="215">
        <v>4.8999999999999995</v>
      </c>
      <c r="G893" s="181"/>
      <c r="H893" s="118">
        <f>G893*$F893</f>
        <v>0</v>
      </c>
      <c r="I893" s="239"/>
      <c r="J893" s="186"/>
    </row>
    <row r="894" spans="1:10" s="114" customFormat="1" x14ac:dyDescent="0.2">
      <c r="A894" s="151" t="s">
        <v>244</v>
      </c>
      <c r="B894" s="151" t="s">
        <v>247</v>
      </c>
      <c r="C894" s="250"/>
      <c r="D894" s="168"/>
      <c r="E894" s="156"/>
      <c r="F894" s="214"/>
      <c r="G894" s="181"/>
      <c r="H894" s="231"/>
      <c r="I894" s="239"/>
      <c r="J894" s="186"/>
    </row>
    <row r="895" spans="1:10" s="114" customFormat="1" ht="22.5" x14ac:dyDescent="0.2">
      <c r="A895" s="151" t="s">
        <v>244</v>
      </c>
      <c r="B895" s="151" t="s">
        <v>247</v>
      </c>
      <c r="C895" s="250" t="s">
        <v>224</v>
      </c>
      <c r="D895" s="166" t="s">
        <v>435</v>
      </c>
      <c r="E895" s="159" t="s">
        <v>6</v>
      </c>
      <c r="F895" s="215">
        <v>10</v>
      </c>
      <c r="G895" s="181"/>
      <c r="H895" s="118">
        <f>G895*$F895</f>
        <v>0</v>
      </c>
      <c r="I895" s="239"/>
      <c r="J895" s="186"/>
    </row>
    <row r="896" spans="1:10" s="114" customFormat="1" x14ac:dyDescent="0.2">
      <c r="A896" s="151" t="s">
        <v>244</v>
      </c>
      <c r="B896" s="151" t="s">
        <v>247</v>
      </c>
      <c r="C896" s="250"/>
      <c r="D896" s="160"/>
      <c r="E896" s="159"/>
      <c r="F896" s="214"/>
      <c r="G896" s="181"/>
      <c r="H896" s="231"/>
      <c r="I896" s="239"/>
      <c r="J896" s="186"/>
    </row>
    <row r="897" spans="1:10" s="114" customFormat="1" ht="22.5" x14ac:dyDescent="0.2">
      <c r="A897" s="151" t="s">
        <v>244</v>
      </c>
      <c r="B897" s="151" t="s">
        <v>247</v>
      </c>
      <c r="C897" s="250" t="s">
        <v>225</v>
      </c>
      <c r="D897" s="170" t="s">
        <v>469</v>
      </c>
      <c r="E897" s="159" t="s">
        <v>6</v>
      </c>
      <c r="F897" s="215">
        <v>3</v>
      </c>
      <c r="G897" s="181"/>
      <c r="H897" s="118">
        <f>G897*$F897</f>
        <v>0</v>
      </c>
      <c r="I897" s="239"/>
      <c r="J897" s="186"/>
    </row>
    <row r="898" spans="1:10" s="114" customFormat="1" x14ac:dyDescent="0.2">
      <c r="A898" s="151" t="s">
        <v>244</v>
      </c>
      <c r="B898" s="151" t="s">
        <v>247</v>
      </c>
      <c r="C898" s="250"/>
      <c r="D898" s="160"/>
      <c r="E898" s="159"/>
      <c r="F898" s="214"/>
      <c r="G898" s="181"/>
      <c r="H898" s="231"/>
      <c r="I898" s="239"/>
      <c r="J898" s="186"/>
    </row>
    <row r="899" spans="1:10" s="114" customFormat="1" x14ac:dyDescent="0.2">
      <c r="A899" s="151" t="s">
        <v>255</v>
      </c>
      <c r="B899" s="151" t="s">
        <v>255</v>
      </c>
      <c r="C899" s="286"/>
      <c r="D899" s="287" t="s">
        <v>452</v>
      </c>
      <c r="E899" s="157"/>
      <c r="F899" s="217"/>
      <c r="G899" s="206"/>
      <c r="H899" s="233">
        <f>SUM(H890:H897)</f>
        <v>0</v>
      </c>
      <c r="I899" s="240"/>
      <c r="J899" s="186"/>
    </row>
    <row r="900" spans="1:10" s="114" customFormat="1" x14ac:dyDescent="0.2">
      <c r="A900" s="151" t="s">
        <v>244</v>
      </c>
      <c r="B900" s="151" t="s">
        <v>247</v>
      </c>
      <c r="C900" s="255"/>
      <c r="D900" s="192"/>
      <c r="E900" s="193"/>
      <c r="F900" s="220"/>
      <c r="G900" s="184"/>
      <c r="H900" s="231"/>
      <c r="I900" s="239"/>
      <c r="J900" s="186"/>
    </row>
    <row r="901" spans="1:10" s="114" customFormat="1" x14ac:dyDescent="0.2">
      <c r="A901" s="151" t="s">
        <v>244</v>
      </c>
      <c r="B901" s="151" t="s">
        <v>247</v>
      </c>
      <c r="C901" s="284" t="s">
        <v>453</v>
      </c>
      <c r="D901" s="166" t="s">
        <v>502</v>
      </c>
      <c r="E901" s="165"/>
      <c r="F901" s="212"/>
      <c r="G901" s="181"/>
      <c r="H901" s="231"/>
      <c r="I901" s="239"/>
      <c r="J901" s="186"/>
    </row>
    <row r="902" spans="1:10" s="114" customFormat="1" x14ac:dyDescent="0.2">
      <c r="A902" s="151" t="s">
        <v>244</v>
      </c>
      <c r="B902" s="151" t="s">
        <v>247</v>
      </c>
      <c r="C902" s="285" t="s">
        <v>222</v>
      </c>
      <c r="D902" s="167" t="s">
        <v>427</v>
      </c>
      <c r="E902" s="166"/>
      <c r="F902" s="216"/>
      <c r="G902" s="182"/>
      <c r="H902" s="232"/>
      <c r="I902" s="239"/>
      <c r="J902" s="186"/>
    </row>
    <row r="903" spans="1:10" s="114" customFormat="1" x14ac:dyDescent="0.2">
      <c r="A903" s="151" t="s">
        <v>244</v>
      </c>
      <c r="B903" s="151" t="s">
        <v>247</v>
      </c>
      <c r="C903" s="250"/>
      <c r="D903" s="168" t="s">
        <v>503</v>
      </c>
      <c r="E903" s="159" t="s">
        <v>19</v>
      </c>
      <c r="F903" s="215">
        <v>0.9</v>
      </c>
      <c r="G903" s="181"/>
      <c r="H903" s="118">
        <f t="shared" ref="H903:H904" si="65">G903*$F903</f>
        <v>0</v>
      </c>
      <c r="I903" s="239"/>
      <c r="J903" s="186"/>
    </row>
    <row r="904" spans="1:10" s="114" customFormat="1" x14ac:dyDescent="0.2">
      <c r="A904" s="151" t="s">
        <v>244</v>
      </c>
      <c r="B904" s="151" t="s">
        <v>247</v>
      </c>
      <c r="C904" s="255"/>
      <c r="D904" s="168" t="s">
        <v>504</v>
      </c>
      <c r="E904" s="159" t="s">
        <v>19</v>
      </c>
      <c r="F904" s="215">
        <v>1</v>
      </c>
      <c r="G904" s="181"/>
      <c r="H904" s="118">
        <f t="shared" si="65"/>
        <v>0</v>
      </c>
      <c r="I904" s="239"/>
      <c r="J904" s="186"/>
    </row>
    <row r="905" spans="1:10" s="114" customFormat="1" x14ac:dyDescent="0.2">
      <c r="A905" s="151" t="s">
        <v>244</v>
      </c>
      <c r="B905" s="151" t="s">
        <v>247</v>
      </c>
      <c r="C905" s="255"/>
      <c r="D905" s="168"/>
      <c r="E905" s="159"/>
      <c r="F905" s="215"/>
      <c r="G905" s="181"/>
      <c r="H905" s="231"/>
      <c r="I905" s="239"/>
      <c r="J905" s="186"/>
    </row>
    <row r="906" spans="1:10" s="114" customFormat="1" ht="22.5" x14ac:dyDescent="0.2">
      <c r="A906" s="151" t="s">
        <v>244</v>
      </c>
      <c r="B906" s="151" t="s">
        <v>247</v>
      </c>
      <c r="C906" s="250" t="s">
        <v>223</v>
      </c>
      <c r="D906" s="167" t="s">
        <v>432</v>
      </c>
      <c r="E906" s="156"/>
      <c r="F906" s="214"/>
      <c r="G906" s="181"/>
      <c r="H906" s="231"/>
      <c r="I906" s="239"/>
      <c r="J906" s="186"/>
    </row>
    <row r="907" spans="1:10" s="114" customFormat="1" x14ac:dyDescent="0.2">
      <c r="A907" s="151" t="s">
        <v>244</v>
      </c>
      <c r="B907" s="151" t="s">
        <v>247</v>
      </c>
      <c r="C907" s="250"/>
      <c r="D907" s="168" t="s">
        <v>505</v>
      </c>
      <c r="E907" s="159" t="s">
        <v>19</v>
      </c>
      <c r="F907" s="215">
        <v>2</v>
      </c>
      <c r="G907" s="181"/>
      <c r="H907" s="118">
        <f>G907*$F907</f>
        <v>0</v>
      </c>
      <c r="I907" s="239"/>
      <c r="J907" s="186"/>
    </row>
    <row r="908" spans="1:10" s="114" customFormat="1" x14ac:dyDescent="0.2">
      <c r="A908" s="151" t="s">
        <v>244</v>
      </c>
      <c r="B908" s="151" t="s">
        <v>247</v>
      </c>
      <c r="C908" s="250"/>
      <c r="D908" s="168"/>
      <c r="E908" s="156"/>
      <c r="F908" s="214"/>
      <c r="G908" s="181"/>
      <c r="H908" s="231"/>
      <c r="I908" s="239"/>
      <c r="J908" s="186"/>
    </row>
    <row r="909" spans="1:10" s="114" customFormat="1" ht="22.5" x14ac:dyDescent="0.2">
      <c r="A909" s="151" t="s">
        <v>244</v>
      </c>
      <c r="B909" s="151" t="s">
        <v>247</v>
      </c>
      <c r="C909" s="250" t="s">
        <v>224</v>
      </c>
      <c r="D909" s="166" t="s">
        <v>435</v>
      </c>
      <c r="E909" s="159" t="s">
        <v>6</v>
      </c>
      <c r="F909" s="215">
        <v>4</v>
      </c>
      <c r="G909" s="181"/>
      <c r="H909" s="118">
        <f>G909*$F909</f>
        <v>0</v>
      </c>
      <c r="I909" s="239"/>
      <c r="J909" s="186"/>
    </row>
    <row r="910" spans="1:10" s="114" customFormat="1" x14ac:dyDescent="0.2">
      <c r="A910" s="151" t="s">
        <v>244</v>
      </c>
      <c r="B910" s="151" t="s">
        <v>247</v>
      </c>
      <c r="C910" s="250"/>
      <c r="D910" s="160"/>
      <c r="E910" s="159"/>
      <c r="F910" s="214"/>
      <c r="G910" s="181"/>
      <c r="H910" s="231"/>
      <c r="I910" s="239"/>
      <c r="J910" s="186"/>
    </row>
    <row r="911" spans="1:10" s="114" customFormat="1" ht="22.5" x14ac:dyDescent="0.2">
      <c r="A911" s="151" t="s">
        <v>244</v>
      </c>
      <c r="B911" s="151" t="s">
        <v>247</v>
      </c>
      <c r="C911" s="250" t="s">
        <v>225</v>
      </c>
      <c r="D911" s="170" t="s">
        <v>469</v>
      </c>
      <c r="E911" s="159" t="s">
        <v>6</v>
      </c>
      <c r="F911" s="215">
        <v>1</v>
      </c>
      <c r="G911" s="181"/>
      <c r="H911" s="118">
        <f>G911*$F911</f>
        <v>0</v>
      </c>
      <c r="I911" s="239"/>
      <c r="J911" s="186"/>
    </row>
    <row r="912" spans="1:10" s="114" customFormat="1" x14ac:dyDescent="0.2">
      <c r="A912" s="151" t="s">
        <v>244</v>
      </c>
      <c r="B912" s="151" t="s">
        <v>247</v>
      </c>
      <c r="C912" s="255"/>
      <c r="D912" s="192"/>
      <c r="E912" s="193"/>
      <c r="F912" s="220"/>
      <c r="G912" s="184"/>
      <c r="H912" s="231"/>
      <c r="I912" s="239"/>
      <c r="J912" s="186"/>
    </row>
    <row r="913" spans="1:10" s="114" customFormat="1" x14ac:dyDescent="0.2">
      <c r="A913" s="151" t="s">
        <v>255</v>
      </c>
      <c r="B913" s="151" t="s">
        <v>255</v>
      </c>
      <c r="C913" s="286"/>
      <c r="D913" s="287" t="s">
        <v>458</v>
      </c>
      <c r="E913" s="157"/>
      <c r="F913" s="217"/>
      <c r="G913" s="206"/>
      <c r="H913" s="233">
        <f>SUM(H903:H911)</f>
        <v>0</v>
      </c>
      <c r="I913" s="240"/>
      <c r="J913" s="186"/>
    </row>
    <row r="914" spans="1:10" s="114" customFormat="1" x14ac:dyDescent="0.2">
      <c r="A914" s="151" t="s">
        <v>255</v>
      </c>
      <c r="B914" s="151" t="s">
        <v>255</v>
      </c>
      <c r="C914" s="250"/>
      <c r="D914" s="160"/>
      <c r="E914" s="159"/>
      <c r="F914" s="214"/>
      <c r="G914" s="181"/>
      <c r="H914" s="230"/>
      <c r="I914" s="239"/>
      <c r="J914" s="186"/>
    </row>
    <row r="915" spans="1:10" s="114" customFormat="1" ht="22.5" x14ac:dyDescent="0.2">
      <c r="A915" s="151" t="s">
        <v>255</v>
      </c>
      <c r="B915" s="151" t="s">
        <v>255</v>
      </c>
      <c r="C915" s="288" t="s">
        <v>225</v>
      </c>
      <c r="D915" s="145" t="s">
        <v>506</v>
      </c>
      <c r="E915" s="144"/>
      <c r="F915" s="143"/>
      <c r="G915" s="142"/>
      <c r="H915" s="141">
        <f>H869+H886+H899+H913</f>
        <v>0</v>
      </c>
      <c r="I915" s="148"/>
      <c r="J915" s="186"/>
    </row>
    <row r="916" spans="1:10" s="114" customFormat="1" x14ac:dyDescent="0.2">
      <c r="A916" s="171" t="s">
        <v>255</v>
      </c>
      <c r="B916" s="171" t="s">
        <v>255</v>
      </c>
      <c r="C916" s="285"/>
      <c r="D916" s="167"/>
      <c r="E916" s="166"/>
      <c r="F916" s="216"/>
      <c r="G916" s="182"/>
      <c r="H916" s="232"/>
      <c r="I916" s="239"/>
      <c r="J916" s="186"/>
    </row>
    <row r="917" spans="1:10" s="114" customFormat="1" x14ac:dyDescent="0.2">
      <c r="A917" s="171" t="s">
        <v>244</v>
      </c>
      <c r="B917" s="171" t="s">
        <v>248</v>
      </c>
      <c r="C917" s="284" t="s">
        <v>226</v>
      </c>
      <c r="D917" s="187" t="s">
        <v>139</v>
      </c>
      <c r="E917" s="159"/>
      <c r="F917" s="214"/>
      <c r="G917" s="181"/>
      <c r="H917" s="231"/>
      <c r="I917" s="239"/>
      <c r="J917" s="186"/>
    </row>
    <row r="918" spans="1:10" s="114" customFormat="1" x14ac:dyDescent="0.2">
      <c r="A918" s="171" t="s">
        <v>244</v>
      </c>
      <c r="B918" s="171" t="s">
        <v>248</v>
      </c>
      <c r="C918" s="249"/>
      <c r="D918" s="165"/>
      <c r="E918" s="165"/>
      <c r="F918" s="212"/>
      <c r="G918" s="181"/>
      <c r="H918" s="231"/>
      <c r="I918" s="239"/>
      <c r="J918" s="186"/>
    </row>
    <row r="919" spans="1:10" s="114" customFormat="1" x14ac:dyDescent="0.2">
      <c r="A919" s="171" t="s">
        <v>244</v>
      </c>
      <c r="B919" s="171" t="s">
        <v>248</v>
      </c>
      <c r="C919" s="284" t="s">
        <v>425</v>
      </c>
      <c r="D919" s="166" t="s">
        <v>426</v>
      </c>
      <c r="E919" s="165"/>
      <c r="F919" s="212"/>
      <c r="G919" s="181"/>
      <c r="H919" s="231"/>
      <c r="I919" s="239"/>
      <c r="J919" s="186"/>
    </row>
    <row r="920" spans="1:10" s="114" customFormat="1" x14ac:dyDescent="0.2">
      <c r="A920" s="171" t="s">
        <v>244</v>
      </c>
      <c r="B920" s="171" t="s">
        <v>248</v>
      </c>
      <c r="C920" s="285" t="s">
        <v>222</v>
      </c>
      <c r="D920" s="167" t="s">
        <v>427</v>
      </c>
      <c r="E920" s="166"/>
      <c r="F920" s="216"/>
      <c r="G920" s="182"/>
      <c r="H920" s="232"/>
      <c r="I920" s="239"/>
      <c r="J920" s="186"/>
    </row>
    <row r="921" spans="1:10" s="114" customFormat="1" x14ac:dyDescent="0.2">
      <c r="A921" s="171" t="s">
        <v>244</v>
      </c>
      <c r="B921" s="171" t="s">
        <v>248</v>
      </c>
      <c r="C921" s="250"/>
      <c r="D921" s="168" t="s">
        <v>507</v>
      </c>
      <c r="E921" s="159" t="s">
        <v>19</v>
      </c>
      <c r="F921" s="215">
        <v>4.2</v>
      </c>
      <c r="G921" s="181"/>
      <c r="H921" s="118">
        <f t="shared" ref="H921:H932" si="66">G921*$F921</f>
        <v>0</v>
      </c>
      <c r="I921" s="239"/>
      <c r="J921" s="186"/>
    </row>
    <row r="922" spans="1:10" s="114" customFormat="1" x14ac:dyDescent="0.2">
      <c r="A922" s="151" t="s">
        <v>244</v>
      </c>
      <c r="B922" s="151" t="s">
        <v>248</v>
      </c>
      <c r="C922" s="250"/>
      <c r="D922" s="168" t="s">
        <v>508</v>
      </c>
      <c r="E922" s="159" t="s">
        <v>19</v>
      </c>
      <c r="F922" s="215">
        <v>13.5</v>
      </c>
      <c r="G922" s="181"/>
      <c r="H922" s="118">
        <f t="shared" si="66"/>
        <v>0</v>
      </c>
      <c r="I922" s="239"/>
      <c r="J922" s="186"/>
    </row>
    <row r="923" spans="1:10" s="114" customFormat="1" x14ac:dyDescent="0.2">
      <c r="A923" s="151" t="s">
        <v>244</v>
      </c>
      <c r="B923" s="151" t="s">
        <v>248</v>
      </c>
      <c r="C923" s="250"/>
      <c r="D923" s="168" t="s">
        <v>509</v>
      </c>
      <c r="E923" s="159" t="s">
        <v>19</v>
      </c>
      <c r="F923" s="215">
        <v>4.8</v>
      </c>
      <c r="G923" s="181"/>
      <c r="H923" s="118">
        <f t="shared" si="66"/>
        <v>0</v>
      </c>
      <c r="I923" s="239"/>
      <c r="J923" s="186"/>
    </row>
    <row r="924" spans="1:10" s="114" customFormat="1" x14ac:dyDescent="0.2">
      <c r="A924" s="151" t="s">
        <v>244</v>
      </c>
      <c r="B924" s="151" t="s">
        <v>248</v>
      </c>
      <c r="C924" s="250"/>
      <c r="D924" s="168" t="s">
        <v>510</v>
      </c>
      <c r="E924" s="159" t="s">
        <v>19</v>
      </c>
      <c r="F924" s="215">
        <v>2.4</v>
      </c>
      <c r="G924" s="181"/>
      <c r="H924" s="118">
        <f t="shared" si="66"/>
        <v>0</v>
      </c>
      <c r="I924" s="239"/>
      <c r="J924" s="186"/>
    </row>
    <row r="925" spans="1:10" s="114" customFormat="1" x14ac:dyDescent="0.2">
      <c r="A925" s="151" t="s">
        <v>244</v>
      </c>
      <c r="B925" s="151" t="s">
        <v>248</v>
      </c>
      <c r="C925" s="250"/>
      <c r="D925" s="168" t="s">
        <v>511</v>
      </c>
      <c r="E925" s="159" t="s">
        <v>19</v>
      </c>
      <c r="F925" s="215">
        <v>2.4</v>
      </c>
      <c r="G925" s="181"/>
      <c r="H925" s="118">
        <f t="shared" si="66"/>
        <v>0</v>
      </c>
      <c r="I925" s="239"/>
      <c r="J925" s="186"/>
    </row>
    <row r="926" spans="1:10" s="114" customFormat="1" x14ac:dyDescent="0.2">
      <c r="A926" s="151" t="s">
        <v>244</v>
      </c>
      <c r="B926" s="151" t="s">
        <v>248</v>
      </c>
      <c r="C926" s="250"/>
      <c r="D926" s="168" t="s">
        <v>512</v>
      </c>
      <c r="E926" s="159" t="s">
        <v>19</v>
      </c>
      <c r="F926" s="215">
        <v>3.3</v>
      </c>
      <c r="G926" s="181"/>
      <c r="H926" s="118">
        <f t="shared" si="66"/>
        <v>0</v>
      </c>
      <c r="I926" s="239"/>
      <c r="J926" s="186"/>
    </row>
    <row r="927" spans="1:10" s="114" customFormat="1" x14ac:dyDescent="0.2">
      <c r="A927" s="151" t="s">
        <v>244</v>
      </c>
      <c r="B927" s="151" t="s">
        <v>248</v>
      </c>
      <c r="C927" s="250"/>
      <c r="D927" s="168" t="s">
        <v>513</v>
      </c>
      <c r="E927" s="159" t="s">
        <v>19</v>
      </c>
      <c r="F927" s="215">
        <v>1</v>
      </c>
      <c r="G927" s="181"/>
      <c r="H927" s="118">
        <f t="shared" si="66"/>
        <v>0</v>
      </c>
      <c r="I927" s="239"/>
      <c r="J927" s="186"/>
    </row>
    <row r="928" spans="1:10" s="114" customFormat="1" x14ac:dyDescent="0.2">
      <c r="A928" s="151" t="s">
        <v>244</v>
      </c>
      <c r="B928" s="151" t="s">
        <v>248</v>
      </c>
      <c r="C928" s="250"/>
      <c r="D928" s="168" t="s">
        <v>514</v>
      </c>
      <c r="E928" s="159" t="s">
        <v>19</v>
      </c>
      <c r="F928" s="215">
        <v>1</v>
      </c>
      <c r="G928" s="181"/>
      <c r="H928" s="118">
        <f t="shared" si="66"/>
        <v>0</v>
      </c>
      <c r="I928" s="239"/>
      <c r="J928" s="186"/>
    </row>
    <row r="929" spans="1:10" s="114" customFormat="1" x14ac:dyDescent="0.2">
      <c r="A929" s="151" t="s">
        <v>244</v>
      </c>
      <c r="B929" s="151" t="s">
        <v>248</v>
      </c>
      <c r="C929" s="250"/>
      <c r="D929" s="168" t="s">
        <v>515</v>
      </c>
      <c r="E929" s="159" t="s">
        <v>19</v>
      </c>
      <c r="F929" s="215">
        <v>1</v>
      </c>
      <c r="G929" s="181"/>
      <c r="H929" s="118">
        <f t="shared" si="66"/>
        <v>0</v>
      </c>
      <c r="I929" s="239"/>
      <c r="J929" s="186"/>
    </row>
    <row r="930" spans="1:10" s="114" customFormat="1" x14ac:dyDescent="0.2">
      <c r="A930" s="151" t="s">
        <v>244</v>
      </c>
      <c r="B930" s="151" t="s">
        <v>248</v>
      </c>
      <c r="C930" s="250"/>
      <c r="D930" s="168" t="s">
        <v>516</v>
      </c>
      <c r="E930" s="159" t="s">
        <v>19</v>
      </c>
      <c r="F930" s="215">
        <v>1.5</v>
      </c>
      <c r="G930" s="181"/>
      <c r="H930" s="118">
        <f t="shared" si="66"/>
        <v>0</v>
      </c>
      <c r="I930" s="239"/>
      <c r="J930" s="186"/>
    </row>
    <row r="931" spans="1:10" s="114" customFormat="1" x14ac:dyDescent="0.2">
      <c r="A931" s="151" t="s">
        <v>244</v>
      </c>
      <c r="B931" s="151" t="s">
        <v>248</v>
      </c>
      <c r="C931" s="250"/>
      <c r="D931" s="168" t="s">
        <v>517</v>
      </c>
      <c r="E931" s="159" t="s">
        <v>19</v>
      </c>
      <c r="F931" s="215">
        <v>3</v>
      </c>
      <c r="G931" s="181"/>
      <c r="H931" s="118">
        <f t="shared" si="66"/>
        <v>0</v>
      </c>
      <c r="I931" s="239"/>
      <c r="J931" s="186"/>
    </row>
    <row r="932" spans="1:10" s="114" customFormat="1" x14ac:dyDescent="0.2">
      <c r="A932" s="151" t="s">
        <v>244</v>
      </c>
      <c r="B932" s="151" t="s">
        <v>248</v>
      </c>
      <c r="C932" s="250"/>
      <c r="D932" s="168" t="s">
        <v>518</v>
      </c>
      <c r="E932" s="159" t="s">
        <v>19</v>
      </c>
      <c r="F932" s="215">
        <v>3</v>
      </c>
      <c r="G932" s="181"/>
      <c r="H932" s="118">
        <f t="shared" si="66"/>
        <v>0</v>
      </c>
      <c r="I932" s="239"/>
      <c r="J932" s="186"/>
    </row>
    <row r="933" spans="1:10" s="114" customFormat="1" x14ac:dyDescent="0.2">
      <c r="A933" s="151" t="s">
        <v>244</v>
      </c>
      <c r="B933" s="151" t="s">
        <v>248</v>
      </c>
      <c r="C933" s="250"/>
      <c r="D933" s="169"/>
      <c r="E933" s="159"/>
      <c r="F933" s="214"/>
      <c r="G933" s="181"/>
      <c r="H933" s="231"/>
      <c r="I933" s="239"/>
      <c r="J933" s="186"/>
    </row>
    <row r="934" spans="1:10" s="114" customFormat="1" ht="22.5" x14ac:dyDescent="0.2">
      <c r="A934" s="151" t="s">
        <v>244</v>
      </c>
      <c r="B934" s="151" t="s">
        <v>248</v>
      </c>
      <c r="C934" s="250" t="s">
        <v>223</v>
      </c>
      <c r="D934" s="167" t="s">
        <v>432</v>
      </c>
      <c r="E934" s="156"/>
      <c r="F934" s="214"/>
      <c r="G934" s="181"/>
      <c r="H934" s="231"/>
      <c r="I934" s="239"/>
      <c r="J934" s="186"/>
    </row>
    <row r="935" spans="1:10" s="114" customFormat="1" x14ac:dyDescent="0.2">
      <c r="A935" s="151" t="s">
        <v>244</v>
      </c>
      <c r="B935" s="151" t="s">
        <v>248</v>
      </c>
      <c r="C935" s="250"/>
      <c r="D935" s="168" t="s">
        <v>519</v>
      </c>
      <c r="E935" s="159" t="s">
        <v>19</v>
      </c>
      <c r="F935" s="215">
        <v>22</v>
      </c>
      <c r="G935" s="181"/>
      <c r="H935" s="118">
        <f t="shared" ref="H935:H946" si="67">G935*$F935</f>
        <v>0</v>
      </c>
      <c r="I935" s="239"/>
      <c r="J935" s="186"/>
    </row>
    <row r="936" spans="1:10" s="114" customFormat="1" x14ac:dyDescent="0.2">
      <c r="A936" s="151" t="s">
        <v>244</v>
      </c>
      <c r="B936" s="151" t="s">
        <v>248</v>
      </c>
      <c r="C936" s="250"/>
      <c r="D936" s="168" t="s">
        <v>520</v>
      </c>
      <c r="E936" s="159" t="s">
        <v>19</v>
      </c>
      <c r="F936" s="215">
        <v>22</v>
      </c>
      <c r="G936" s="181"/>
      <c r="H936" s="118">
        <f t="shared" si="67"/>
        <v>0</v>
      </c>
      <c r="I936" s="239"/>
      <c r="J936" s="186"/>
    </row>
    <row r="937" spans="1:10" s="114" customFormat="1" x14ac:dyDescent="0.2">
      <c r="A937" s="151" t="s">
        <v>244</v>
      </c>
      <c r="B937" s="151" t="s">
        <v>248</v>
      </c>
      <c r="C937" s="250"/>
      <c r="D937" s="168" t="s">
        <v>521</v>
      </c>
      <c r="E937" s="159" t="s">
        <v>19</v>
      </c>
      <c r="F937" s="215">
        <v>26.400000000000006</v>
      </c>
      <c r="G937" s="181"/>
      <c r="H937" s="118">
        <f t="shared" si="67"/>
        <v>0</v>
      </c>
      <c r="I937" s="239"/>
      <c r="J937" s="186"/>
    </row>
    <row r="938" spans="1:10" s="114" customFormat="1" x14ac:dyDescent="0.2">
      <c r="A938" s="151" t="s">
        <v>244</v>
      </c>
      <c r="B938" s="151" t="s">
        <v>248</v>
      </c>
      <c r="C938" s="250"/>
      <c r="D938" s="168" t="s">
        <v>522</v>
      </c>
      <c r="E938" s="159" t="s">
        <v>19</v>
      </c>
      <c r="F938" s="215">
        <v>26.400000000000006</v>
      </c>
      <c r="G938" s="181"/>
      <c r="H938" s="118">
        <f t="shared" si="67"/>
        <v>0</v>
      </c>
      <c r="I938" s="239"/>
      <c r="J938" s="186"/>
    </row>
    <row r="939" spans="1:10" s="114" customFormat="1" x14ac:dyDescent="0.2">
      <c r="A939" s="151" t="s">
        <v>244</v>
      </c>
      <c r="B939" s="151" t="s">
        <v>248</v>
      </c>
      <c r="C939" s="250"/>
      <c r="D939" s="168" t="s">
        <v>523</v>
      </c>
      <c r="E939" s="159" t="s">
        <v>19</v>
      </c>
      <c r="F939" s="215">
        <v>26.400000000000006</v>
      </c>
      <c r="G939" s="181"/>
      <c r="H939" s="118">
        <f t="shared" si="67"/>
        <v>0</v>
      </c>
      <c r="I939" s="239"/>
      <c r="J939" s="186"/>
    </row>
    <row r="940" spans="1:10" s="114" customFormat="1" x14ac:dyDescent="0.2">
      <c r="A940" s="151" t="s">
        <v>244</v>
      </c>
      <c r="B940" s="151" t="s">
        <v>248</v>
      </c>
      <c r="C940" s="250"/>
      <c r="D940" s="168" t="s">
        <v>524</v>
      </c>
      <c r="E940" s="159" t="s">
        <v>19</v>
      </c>
      <c r="F940" s="215">
        <v>22</v>
      </c>
      <c r="G940" s="181"/>
      <c r="H940" s="118">
        <f t="shared" si="67"/>
        <v>0</v>
      </c>
      <c r="I940" s="239"/>
      <c r="J940" s="186"/>
    </row>
    <row r="941" spans="1:10" s="114" customFormat="1" x14ac:dyDescent="0.2">
      <c r="A941" s="151" t="s">
        <v>244</v>
      </c>
      <c r="B941" s="151" t="s">
        <v>248</v>
      </c>
      <c r="C941" s="250"/>
      <c r="D941" s="168" t="s">
        <v>525</v>
      </c>
      <c r="E941" s="159" t="s">
        <v>19</v>
      </c>
      <c r="F941" s="215">
        <v>22</v>
      </c>
      <c r="G941" s="181"/>
      <c r="H941" s="118">
        <f t="shared" si="67"/>
        <v>0</v>
      </c>
      <c r="I941" s="239"/>
      <c r="J941" s="186"/>
    </row>
    <row r="942" spans="1:10" s="114" customFormat="1" x14ac:dyDescent="0.2">
      <c r="A942" s="151" t="s">
        <v>244</v>
      </c>
      <c r="B942" s="151" t="s">
        <v>248</v>
      </c>
      <c r="C942" s="250"/>
      <c r="D942" s="168" t="s">
        <v>526</v>
      </c>
      <c r="E942" s="159" t="s">
        <v>19</v>
      </c>
      <c r="F942" s="215">
        <v>26.400000000000006</v>
      </c>
      <c r="G942" s="181"/>
      <c r="H942" s="118">
        <f t="shared" si="67"/>
        <v>0</v>
      </c>
      <c r="I942" s="239"/>
      <c r="J942" s="186"/>
    </row>
    <row r="943" spans="1:10" s="114" customFormat="1" x14ac:dyDescent="0.2">
      <c r="A943" s="151" t="s">
        <v>244</v>
      </c>
      <c r="B943" s="151" t="s">
        <v>248</v>
      </c>
      <c r="C943" s="250"/>
      <c r="D943" s="168" t="s">
        <v>527</v>
      </c>
      <c r="E943" s="159" t="s">
        <v>19</v>
      </c>
      <c r="F943" s="215">
        <v>26.400000000000006</v>
      </c>
      <c r="G943" s="181"/>
      <c r="H943" s="118">
        <f t="shared" si="67"/>
        <v>0</v>
      </c>
      <c r="I943" s="239"/>
      <c r="J943" s="186"/>
    </row>
    <row r="944" spans="1:10" s="114" customFormat="1" x14ac:dyDescent="0.2">
      <c r="A944" s="151" t="s">
        <v>244</v>
      </c>
      <c r="B944" s="151" t="s">
        <v>248</v>
      </c>
      <c r="C944" s="250"/>
      <c r="D944" s="168" t="s">
        <v>528</v>
      </c>
      <c r="E944" s="159" t="s">
        <v>19</v>
      </c>
      <c r="F944" s="215">
        <v>26.400000000000006</v>
      </c>
      <c r="G944" s="181"/>
      <c r="H944" s="118">
        <f t="shared" si="67"/>
        <v>0</v>
      </c>
      <c r="I944" s="239"/>
      <c r="J944" s="186"/>
    </row>
    <row r="945" spans="1:10" s="114" customFormat="1" x14ac:dyDescent="0.2">
      <c r="A945" s="151" t="s">
        <v>244</v>
      </c>
      <c r="B945" s="151" t="s">
        <v>248</v>
      </c>
      <c r="C945" s="250"/>
      <c r="D945" s="168" t="s">
        <v>529</v>
      </c>
      <c r="E945" s="159" t="s">
        <v>19</v>
      </c>
      <c r="F945" s="215">
        <v>26.400000000000006</v>
      </c>
      <c r="G945" s="181"/>
      <c r="H945" s="118">
        <f t="shared" si="67"/>
        <v>0</v>
      </c>
      <c r="I945" s="239"/>
      <c r="J945" s="186"/>
    </row>
    <row r="946" spans="1:10" s="114" customFormat="1" x14ac:dyDescent="0.2">
      <c r="A946" s="151" t="s">
        <v>244</v>
      </c>
      <c r="B946" s="151" t="s">
        <v>248</v>
      </c>
      <c r="C946" s="250"/>
      <c r="D946" s="168" t="s">
        <v>530</v>
      </c>
      <c r="E946" s="159" t="s">
        <v>19</v>
      </c>
      <c r="F946" s="215">
        <v>26.400000000000006</v>
      </c>
      <c r="G946" s="181"/>
      <c r="H946" s="118">
        <f t="shared" si="67"/>
        <v>0</v>
      </c>
      <c r="I946" s="239"/>
      <c r="J946" s="186"/>
    </row>
    <row r="947" spans="1:10" s="114" customFormat="1" x14ac:dyDescent="0.2">
      <c r="A947" s="151" t="s">
        <v>244</v>
      </c>
      <c r="B947" s="151" t="s">
        <v>248</v>
      </c>
      <c r="C947" s="250"/>
      <c r="D947" s="168"/>
      <c r="E947" s="156"/>
      <c r="F947" s="214"/>
      <c r="G947" s="181"/>
      <c r="H947" s="231"/>
      <c r="I947" s="239"/>
      <c r="J947" s="186"/>
    </row>
    <row r="948" spans="1:10" s="114" customFormat="1" ht="22.5" x14ac:dyDescent="0.2">
      <c r="A948" s="151" t="s">
        <v>244</v>
      </c>
      <c r="B948" s="151" t="s">
        <v>248</v>
      </c>
      <c r="C948" s="250" t="s">
        <v>224</v>
      </c>
      <c r="D948" s="167" t="s">
        <v>531</v>
      </c>
      <c r="E948" s="156"/>
      <c r="F948" s="214"/>
      <c r="G948" s="181"/>
      <c r="H948" s="231"/>
      <c r="I948" s="239"/>
      <c r="J948" s="186"/>
    </row>
    <row r="949" spans="1:10" s="114" customFormat="1" x14ac:dyDescent="0.2">
      <c r="A949" s="151" t="s">
        <v>244</v>
      </c>
      <c r="B949" s="151" t="s">
        <v>248</v>
      </c>
      <c r="C949" s="250"/>
      <c r="D949" s="168" t="s">
        <v>519</v>
      </c>
      <c r="E949" s="159" t="s">
        <v>19</v>
      </c>
      <c r="F949" s="215">
        <v>22</v>
      </c>
      <c r="G949" s="181"/>
      <c r="H949" s="118">
        <f t="shared" ref="H949:H958" si="68">G949*$F949</f>
        <v>0</v>
      </c>
      <c r="I949" s="239"/>
      <c r="J949" s="186"/>
    </row>
    <row r="950" spans="1:10" s="114" customFormat="1" x14ac:dyDescent="0.2">
      <c r="A950" s="151" t="s">
        <v>244</v>
      </c>
      <c r="B950" s="151" t="s">
        <v>248</v>
      </c>
      <c r="C950" s="250"/>
      <c r="D950" s="168" t="s">
        <v>520</v>
      </c>
      <c r="E950" s="159" t="s">
        <v>19</v>
      </c>
      <c r="F950" s="215">
        <v>22</v>
      </c>
      <c r="G950" s="181"/>
      <c r="H950" s="118">
        <f t="shared" si="68"/>
        <v>0</v>
      </c>
      <c r="I950" s="239"/>
      <c r="J950" s="186"/>
    </row>
    <row r="951" spans="1:10" s="114" customFormat="1" x14ac:dyDescent="0.2">
      <c r="A951" s="151" t="s">
        <v>244</v>
      </c>
      <c r="B951" s="151" t="s">
        <v>248</v>
      </c>
      <c r="C951" s="250"/>
      <c r="D951" s="168" t="s">
        <v>521</v>
      </c>
      <c r="E951" s="159" t="s">
        <v>19</v>
      </c>
      <c r="F951" s="215">
        <v>26.400000000000006</v>
      </c>
      <c r="G951" s="181"/>
      <c r="H951" s="118">
        <f t="shared" si="68"/>
        <v>0</v>
      </c>
      <c r="I951" s="239"/>
      <c r="J951" s="186"/>
    </row>
    <row r="952" spans="1:10" s="114" customFormat="1" x14ac:dyDescent="0.2">
      <c r="A952" s="151" t="s">
        <v>244</v>
      </c>
      <c r="B952" s="151" t="s">
        <v>248</v>
      </c>
      <c r="C952" s="250"/>
      <c r="D952" s="168" t="s">
        <v>522</v>
      </c>
      <c r="E952" s="159" t="s">
        <v>19</v>
      </c>
      <c r="F952" s="215">
        <v>26.400000000000006</v>
      </c>
      <c r="G952" s="181"/>
      <c r="H952" s="118">
        <f t="shared" si="68"/>
        <v>0</v>
      </c>
      <c r="I952" s="239"/>
      <c r="J952" s="186"/>
    </row>
    <row r="953" spans="1:10" s="114" customFormat="1" x14ac:dyDescent="0.2">
      <c r="A953" s="151" t="s">
        <v>244</v>
      </c>
      <c r="B953" s="151" t="s">
        <v>248</v>
      </c>
      <c r="C953" s="250"/>
      <c r="D953" s="168" t="s">
        <v>523</v>
      </c>
      <c r="E953" s="159" t="s">
        <v>19</v>
      </c>
      <c r="F953" s="215">
        <v>26.400000000000006</v>
      </c>
      <c r="G953" s="181"/>
      <c r="H953" s="118">
        <f t="shared" si="68"/>
        <v>0</v>
      </c>
      <c r="I953" s="239"/>
      <c r="J953" s="186"/>
    </row>
    <row r="954" spans="1:10" s="114" customFormat="1" x14ac:dyDescent="0.2">
      <c r="A954" s="151" t="s">
        <v>244</v>
      </c>
      <c r="B954" s="151" t="s">
        <v>248</v>
      </c>
      <c r="C954" s="250"/>
      <c r="D954" s="168" t="s">
        <v>524</v>
      </c>
      <c r="E954" s="159" t="s">
        <v>19</v>
      </c>
      <c r="F954" s="215">
        <v>22</v>
      </c>
      <c r="G954" s="181"/>
      <c r="H954" s="118">
        <f t="shared" si="68"/>
        <v>0</v>
      </c>
      <c r="I954" s="239"/>
      <c r="J954" s="186"/>
    </row>
    <row r="955" spans="1:10" s="114" customFormat="1" x14ac:dyDescent="0.2">
      <c r="A955" s="151" t="s">
        <v>244</v>
      </c>
      <c r="B955" s="151" t="s">
        <v>248</v>
      </c>
      <c r="C955" s="250"/>
      <c r="D955" s="168" t="s">
        <v>525</v>
      </c>
      <c r="E955" s="159" t="s">
        <v>19</v>
      </c>
      <c r="F955" s="215">
        <v>22</v>
      </c>
      <c r="G955" s="181"/>
      <c r="H955" s="118">
        <f t="shared" si="68"/>
        <v>0</v>
      </c>
      <c r="I955" s="239"/>
      <c r="J955" s="186"/>
    </row>
    <row r="956" spans="1:10" s="114" customFormat="1" x14ac:dyDescent="0.2">
      <c r="A956" s="151" t="s">
        <v>244</v>
      </c>
      <c r="B956" s="151" t="s">
        <v>248</v>
      </c>
      <c r="C956" s="250"/>
      <c r="D956" s="168" t="s">
        <v>526</v>
      </c>
      <c r="E956" s="159" t="s">
        <v>19</v>
      </c>
      <c r="F956" s="215">
        <v>26.400000000000006</v>
      </c>
      <c r="G956" s="181"/>
      <c r="H956" s="118">
        <f t="shared" si="68"/>
        <v>0</v>
      </c>
      <c r="I956" s="239"/>
      <c r="J956" s="186"/>
    </row>
    <row r="957" spans="1:10" s="114" customFormat="1" x14ac:dyDescent="0.2">
      <c r="A957" s="151" t="s">
        <v>244</v>
      </c>
      <c r="B957" s="151" t="s">
        <v>248</v>
      </c>
      <c r="C957" s="250"/>
      <c r="D957" s="168" t="s">
        <v>527</v>
      </c>
      <c r="E957" s="159" t="s">
        <v>19</v>
      </c>
      <c r="F957" s="215">
        <v>26.400000000000006</v>
      </c>
      <c r="G957" s="181"/>
      <c r="H957" s="118">
        <f t="shared" si="68"/>
        <v>0</v>
      </c>
      <c r="I957" s="239"/>
      <c r="J957" s="186"/>
    </row>
    <row r="958" spans="1:10" s="114" customFormat="1" x14ac:dyDescent="0.2">
      <c r="A958" s="151" t="s">
        <v>244</v>
      </c>
      <c r="B958" s="151" t="s">
        <v>248</v>
      </c>
      <c r="C958" s="250"/>
      <c r="D958" s="168" t="s">
        <v>528</v>
      </c>
      <c r="E958" s="159" t="s">
        <v>19</v>
      </c>
      <c r="F958" s="215">
        <v>26.400000000000006</v>
      </c>
      <c r="G958" s="181"/>
      <c r="H958" s="118">
        <f t="shared" si="68"/>
        <v>0</v>
      </c>
      <c r="I958" s="239"/>
      <c r="J958" s="186"/>
    </row>
    <row r="959" spans="1:10" s="114" customFormat="1" x14ac:dyDescent="0.2">
      <c r="A959" s="151" t="s">
        <v>244</v>
      </c>
      <c r="B959" s="151" t="s">
        <v>248</v>
      </c>
      <c r="C959" s="250"/>
      <c r="D959" s="168"/>
      <c r="E959" s="156"/>
      <c r="F959" s="214"/>
      <c r="G959" s="181"/>
      <c r="H959" s="231"/>
      <c r="I959" s="239"/>
      <c r="J959" s="186"/>
    </row>
    <row r="960" spans="1:10" s="114" customFormat="1" ht="22.5" x14ac:dyDescent="0.2">
      <c r="A960" s="151" t="s">
        <v>244</v>
      </c>
      <c r="B960" s="151" t="s">
        <v>248</v>
      </c>
      <c r="C960" s="250" t="s">
        <v>224</v>
      </c>
      <c r="D960" s="166" t="s">
        <v>435</v>
      </c>
      <c r="E960" s="159" t="s">
        <v>6</v>
      </c>
      <c r="F960" s="215">
        <v>49</v>
      </c>
      <c r="G960" s="181"/>
      <c r="H960" s="118">
        <f>G960*$F960</f>
        <v>0</v>
      </c>
      <c r="I960" s="239"/>
      <c r="J960" s="186"/>
    </row>
    <row r="961" spans="1:10" s="114" customFormat="1" x14ac:dyDescent="0.2">
      <c r="A961" s="151" t="s">
        <v>244</v>
      </c>
      <c r="B961" s="151" t="s">
        <v>248</v>
      </c>
      <c r="C961" s="250"/>
      <c r="D961" s="168"/>
      <c r="E961" s="156"/>
      <c r="F961" s="214"/>
      <c r="G961" s="181"/>
      <c r="H961" s="231"/>
      <c r="I961" s="239"/>
      <c r="J961" s="186"/>
    </row>
    <row r="962" spans="1:10" s="114" customFormat="1" x14ac:dyDescent="0.2">
      <c r="A962" s="151" t="s">
        <v>244</v>
      </c>
      <c r="B962" s="151" t="s">
        <v>248</v>
      </c>
      <c r="C962" s="250" t="s">
        <v>225</v>
      </c>
      <c r="D962" s="170" t="s">
        <v>532</v>
      </c>
      <c r="E962" s="159" t="s">
        <v>6</v>
      </c>
      <c r="F962" s="215">
        <v>5</v>
      </c>
      <c r="G962" s="181"/>
      <c r="H962" s="118">
        <f>G962*$F962</f>
        <v>0</v>
      </c>
      <c r="I962" s="239"/>
      <c r="J962" s="186"/>
    </row>
    <row r="963" spans="1:10" s="114" customFormat="1" x14ac:dyDescent="0.2">
      <c r="A963" s="151" t="s">
        <v>244</v>
      </c>
      <c r="B963" s="151" t="s">
        <v>248</v>
      </c>
      <c r="C963" s="250"/>
      <c r="D963" s="170"/>
      <c r="E963" s="159"/>
      <c r="F963" s="215"/>
      <c r="G963" s="181"/>
      <c r="H963" s="231"/>
      <c r="I963" s="239"/>
      <c r="J963" s="186"/>
    </row>
    <row r="964" spans="1:10" s="114" customFormat="1" x14ac:dyDescent="0.2">
      <c r="A964" s="151" t="s">
        <v>244</v>
      </c>
      <c r="B964" s="151" t="s">
        <v>248</v>
      </c>
      <c r="C964" s="250" t="s">
        <v>226</v>
      </c>
      <c r="D964" s="170" t="s">
        <v>533</v>
      </c>
      <c r="E964" s="159" t="s">
        <v>6</v>
      </c>
      <c r="F964" s="215">
        <v>5</v>
      </c>
      <c r="G964" s="181"/>
      <c r="H964" s="118">
        <f>G964*$F964</f>
        <v>0</v>
      </c>
      <c r="I964" s="239"/>
      <c r="J964" s="186"/>
    </row>
    <row r="965" spans="1:10" s="114" customFormat="1" x14ac:dyDescent="0.2">
      <c r="A965" s="151" t="s">
        <v>244</v>
      </c>
      <c r="B965" s="151" t="s">
        <v>248</v>
      </c>
      <c r="C965" s="250"/>
      <c r="D965" s="170"/>
      <c r="E965" s="159"/>
      <c r="F965" s="215"/>
      <c r="G965" s="181"/>
      <c r="H965" s="231"/>
      <c r="I965" s="239"/>
      <c r="J965" s="186"/>
    </row>
    <row r="966" spans="1:10" s="114" customFormat="1" x14ac:dyDescent="0.2">
      <c r="A966" s="151" t="s">
        <v>244</v>
      </c>
      <c r="B966" s="151" t="s">
        <v>248</v>
      </c>
      <c r="C966" s="250" t="s">
        <v>227</v>
      </c>
      <c r="D966" s="170" t="s">
        <v>534</v>
      </c>
      <c r="E966" s="159"/>
      <c r="F966" s="215"/>
      <c r="G966" s="181"/>
      <c r="H966" s="231"/>
      <c r="I966" s="239"/>
      <c r="J966" s="186"/>
    </row>
    <row r="967" spans="1:10" s="114" customFormat="1" x14ac:dyDescent="0.2">
      <c r="A967" s="151" t="s">
        <v>244</v>
      </c>
      <c r="B967" s="151" t="s">
        <v>248</v>
      </c>
      <c r="C967" s="250"/>
      <c r="D967" s="209" t="s">
        <v>535</v>
      </c>
      <c r="E967" s="159" t="s">
        <v>6</v>
      </c>
      <c r="F967" s="215">
        <v>5</v>
      </c>
      <c r="G967" s="181"/>
      <c r="H967" s="118">
        <f t="shared" ref="H967:H969" si="69">G967*$F967</f>
        <v>0</v>
      </c>
      <c r="I967" s="239"/>
      <c r="J967" s="186"/>
    </row>
    <row r="968" spans="1:10" s="114" customFormat="1" x14ac:dyDescent="0.2">
      <c r="A968" s="151" t="s">
        <v>244</v>
      </c>
      <c r="B968" s="151" t="s">
        <v>248</v>
      </c>
      <c r="C968" s="250"/>
      <c r="D968" s="209" t="s">
        <v>536</v>
      </c>
      <c r="E968" s="159" t="s">
        <v>6</v>
      </c>
      <c r="F968" s="215">
        <v>8</v>
      </c>
      <c r="G968" s="181"/>
      <c r="H968" s="118">
        <f t="shared" si="69"/>
        <v>0</v>
      </c>
      <c r="I968" s="239"/>
      <c r="J968" s="186"/>
    </row>
    <row r="969" spans="1:10" s="114" customFormat="1" x14ac:dyDescent="0.2">
      <c r="A969" s="151" t="s">
        <v>244</v>
      </c>
      <c r="B969" s="151" t="s">
        <v>248</v>
      </c>
      <c r="C969" s="250"/>
      <c r="D969" s="209" t="s">
        <v>537</v>
      </c>
      <c r="E969" s="159" t="s">
        <v>6</v>
      </c>
      <c r="F969" s="215">
        <v>4</v>
      </c>
      <c r="G969" s="181"/>
      <c r="H969" s="118">
        <f t="shared" si="69"/>
        <v>0</v>
      </c>
      <c r="I969" s="239"/>
      <c r="J969" s="186"/>
    </row>
    <row r="970" spans="1:10" s="114" customFormat="1" x14ac:dyDescent="0.2">
      <c r="A970" s="151" t="s">
        <v>244</v>
      </c>
      <c r="B970" s="151" t="s">
        <v>248</v>
      </c>
      <c r="C970" s="250"/>
      <c r="D970" s="170"/>
      <c r="E970" s="159"/>
      <c r="F970" s="215"/>
      <c r="G970" s="181"/>
      <c r="H970" s="231"/>
      <c r="I970" s="239"/>
      <c r="J970" s="186"/>
    </row>
    <row r="971" spans="1:10" s="114" customFormat="1" x14ac:dyDescent="0.2">
      <c r="A971" s="151" t="s">
        <v>244</v>
      </c>
      <c r="B971" s="151" t="s">
        <v>248</v>
      </c>
      <c r="C971" s="250" t="s">
        <v>228</v>
      </c>
      <c r="D971" s="170" t="s">
        <v>538</v>
      </c>
      <c r="E971" s="159"/>
      <c r="F971" s="215"/>
      <c r="G971" s="181"/>
      <c r="H971" s="231"/>
      <c r="I971" s="239"/>
      <c r="J971" s="186"/>
    </row>
    <row r="972" spans="1:10" s="114" customFormat="1" x14ac:dyDescent="0.2">
      <c r="A972" s="151" t="s">
        <v>244</v>
      </c>
      <c r="B972" s="151" t="s">
        <v>248</v>
      </c>
      <c r="C972" s="250"/>
      <c r="D972" s="209" t="s">
        <v>539</v>
      </c>
      <c r="E972" s="159" t="s">
        <v>6</v>
      </c>
      <c r="F972" s="215">
        <v>7</v>
      </c>
      <c r="G972" s="181"/>
      <c r="H972" s="118">
        <f t="shared" ref="H972:H974" si="70">G972*$F972</f>
        <v>0</v>
      </c>
      <c r="I972" s="239"/>
      <c r="J972" s="186"/>
    </row>
    <row r="973" spans="1:10" s="114" customFormat="1" x14ac:dyDescent="0.2">
      <c r="A973" s="151" t="s">
        <v>244</v>
      </c>
      <c r="B973" s="151" t="s">
        <v>248</v>
      </c>
      <c r="C973" s="250"/>
      <c r="D973" s="209" t="s">
        <v>540</v>
      </c>
      <c r="E973" s="159" t="s">
        <v>6</v>
      </c>
      <c r="F973" s="215">
        <v>10</v>
      </c>
      <c r="G973" s="181"/>
      <c r="H973" s="118">
        <f t="shared" si="70"/>
        <v>0</v>
      </c>
      <c r="I973" s="239"/>
      <c r="J973" s="186"/>
    </row>
    <row r="974" spans="1:10" s="114" customFormat="1" x14ac:dyDescent="0.2">
      <c r="A974" s="151" t="s">
        <v>244</v>
      </c>
      <c r="B974" s="151" t="s">
        <v>248</v>
      </c>
      <c r="C974" s="250"/>
      <c r="D974" s="209" t="s">
        <v>541</v>
      </c>
      <c r="E974" s="159" t="s">
        <v>6</v>
      </c>
      <c r="F974" s="215">
        <v>3</v>
      </c>
      <c r="G974" s="181"/>
      <c r="H974" s="118">
        <f t="shared" si="70"/>
        <v>0</v>
      </c>
      <c r="I974" s="239"/>
      <c r="J974" s="186"/>
    </row>
    <row r="975" spans="1:10" s="114" customFormat="1" x14ac:dyDescent="0.2">
      <c r="A975" s="151" t="s">
        <v>244</v>
      </c>
      <c r="B975" s="151" t="s">
        <v>248</v>
      </c>
      <c r="C975" s="250"/>
      <c r="D975" s="170"/>
      <c r="E975" s="159"/>
      <c r="F975" s="215"/>
      <c r="G975" s="181"/>
      <c r="H975" s="231"/>
      <c r="I975" s="239"/>
      <c r="J975" s="186"/>
    </row>
    <row r="976" spans="1:10" s="114" customFormat="1" x14ac:dyDescent="0.2">
      <c r="A976" s="151" t="s">
        <v>255</v>
      </c>
      <c r="B976" s="151" t="s">
        <v>255</v>
      </c>
      <c r="C976" s="286"/>
      <c r="D976" s="287" t="s">
        <v>437</v>
      </c>
      <c r="E976" s="157"/>
      <c r="F976" s="217"/>
      <c r="G976" s="206"/>
      <c r="H976" s="233">
        <f>SUM(H921:H974)</f>
        <v>0</v>
      </c>
      <c r="I976" s="240"/>
      <c r="J976" s="186"/>
    </row>
    <row r="977" spans="1:10" s="114" customFormat="1" x14ac:dyDescent="0.2">
      <c r="A977" s="151" t="s">
        <v>244</v>
      </c>
      <c r="B977" s="151" t="s">
        <v>248</v>
      </c>
      <c r="C977" s="255"/>
      <c r="D977" s="192"/>
      <c r="E977" s="193"/>
      <c r="F977" s="220"/>
      <c r="G977" s="184"/>
      <c r="H977" s="231"/>
      <c r="I977" s="239"/>
      <c r="J977" s="186"/>
    </row>
    <row r="978" spans="1:10" s="114" customFormat="1" x14ac:dyDescent="0.2">
      <c r="A978" s="151" t="s">
        <v>244</v>
      </c>
      <c r="B978" s="151" t="s">
        <v>248</v>
      </c>
      <c r="C978" s="284" t="s">
        <v>438</v>
      </c>
      <c r="D978" s="166" t="s">
        <v>542</v>
      </c>
      <c r="E978" s="165"/>
      <c r="F978" s="212"/>
      <c r="G978" s="181"/>
      <c r="H978" s="231"/>
      <c r="I978" s="239"/>
      <c r="J978" s="186"/>
    </row>
    <row r="979" spans="1:10" s="114" customFormat="1" x14ac:dyDescent="0.2">
      <c r="A979" s="151" t="s">
        <v>244</v>
      </c>
      <c r="B979" s="151" t="s">
        <v>248</v>
      </c>
      <c r="C979" s="285" t="s">
        <v>222</v>
      </c>
      <c r="D979" s="167" t="s">
        <v>427</v>
      </c>
      <c r="E979" s="166"/>
      <c r="F979" s="216"/>
      <c r="G979" s="182"/>
      <c r="H979" s="232"/>
      <c r="I979" s="239"/>
      <c r="J979" s="186"/>
    </row>
    <row r="980" spans="1:10" s="114" customFormat="1" x14ac:dyDescent="0.2">
      <c r="A980" s="151" t="s">
        <v>244</v>
      </c>
      <c r="B980" s="151" t="s">
        <v>248</v>
      </c>
      <c r="C980" s="250"/>
      <c r="D980" s="168" t="s">
        <v>543</v>
      </c>
      <c r="E980" s="159" t="s">
        <v>19</v>
      </c>
      <c r="F980" s="215">
        <v>3.3</v>
      </c>
      <c r="G980" s="181"/>
      <c r="H980" s="118">
        <f>G980*$F980</f>
        <v>0</v>
      </c>
      <c r="I980" s="239"/>
      <c r="J980" s="186"/>
    </row>
    <row r="981" spans="1:10" s="114" customFormat="1" x14ac:dyDescent="0.2">
      <c r="A981" s="151" t="s">
        <v>244</v>
      </c>
      <c r="B981" s="151" t="s">
        <v>248</v>
      </c>
      <c r="C981" s="250"/>
      <c r="D981" s="169"/>
      <c r="E981" s="159"/>
      <c r="F981" s="214"/>
      <c r="G981" s="181"/>
      <c r="H981" s="231"/>
      <c r="I981" s="239"/>
      <c r="J981" s="186"/>
    </row>
    <row r="982" spans="1:10" s="114" customFormat="1" ht="22.5" x14ac:dyDescent="0.2">
      <c r="A982" s="151" t="s">
        <v>244</v>
      </c>
      <c r="B982" s="151" t="s">
        <v>248</v>
      </c>
      <c r="C982" s="250" t="s">
        <v>223</v>
      </c>
      <c r="D982" s="167" t="s">
        <v>432</v>
      </c>
      <c r="E982" s="156"/>
      <c r="F982" s="214"/>
      <c r="G982" s="181"/>
      <c r="H982" s="231"/>
      <c r="I982" s="239"/>
      <c r="J982" s="186"/>
    </row>
    <row r="983" spans="1:10" s="114" customFormat="1" x14ac:dyDescent="0.2">
      <c r="A983" s="151" t="s">
        <v>244</v>
      </c>
      <c r="B983" s="151" t="s">
        <v>248</v>
      </c>
      <c r="C983" s="250"/>
      <c r="D983" s="168" t="s">
        <v>544</v>
      </c>
      <c r="E983" s="159" t="s">
        <v>19</v>
      </c>
      <c r="F983" s="215">
        <v>7.6999999999999993</v>
      </c>
      <c r="G983" s="181"/>
      <c r="H983" s="118">
        <f>G983*$F983</f>
        <v>0</v>
      </c>
      <c r="I983" s="239"/>
      <c r="J983" s="186"/>
    </row>
    <row r="984" spans="1:10" s="114" customFormat="1" x14ac:dyDescent="0.2">
      <c r="A984" s="151" t="s">
        <v>244</v>
      </c>
      <c r="B984" s="151" t="s">
        <v>248</v>
      </c>
      <c r="C984" s="250"/>
      <c r="D984" s="168"/>
      <c r="E984" s="156"/>
      <c r="F984" s="214"/>
      <c r="G984" s="181"/>
      <c r="H984" s="231"/>
      <c r="I984" s="239"/>
      <c r="J984" s="186"/>
    </row>
    <row r="985" spans="1:10" s="114" customFormat="1" ht="22.5" x14ac:dyDescent="0.2">
      <c r="A985" s="151" t="s">
        <v>244</v>
      </c>
      <c r="B985" s="151" t="s">
        <v>248</v>
      </c>
      <c r="C985" s="250" t="s">
        <v>224</v>
      </c>
      <c r="D985" s="170" t="s">
        <v>469</v>
      </c>
      <c r="E985" s="159" t="s">
        <v>6</v>
      </c>
      <c r="F985" s="215">
        <v>1</v>
      </c>
      <c r="G985" s="181"/>
      <c r="H985" s="118">
        <f>G985*$F985</f>
        <v>0</v>
      </c>
      <c r="I985" s="239"/>
      <c r="J985" s="186"/>
    </row>
    <row r="986" spans="1:10" s="114" customFormat="1" x14ac:dyDescent="0.2">
      <c r="A986" s="151" t="s">
        <v>244</v>
      </c>
      <c r="B986" s="151" t="s">
        <v>248</v>
      </c>
      <c r="C986" s="250"/>
      <c r="D986" s="160"/>
      <c r="E986" s="159"/>
      <c r="F986" s="214"/>
      <c r="G986" s="181"/>
      <c r="H986" s="231"/>
      <c r="I986" s="239"/>
      <c r="J986" s="186"/>
    </row>
    <row r="987" spans="1:10" s="114" customFormat="1" x14ac:dyDescent="0.2">
      <c r="A987" s="151" t="s">
        <v>255</v>
      </c>
      <c r="B987" s="151" t="s">
        <v>255</v>
      </c>
      <c r="C987" s="286"/>
      <c r="D987" s="287" t="s">
        <v>447</v>
      </c>
      <c r="E987" s="157"/>
      <c r="F987" s="217"/>
      <c r="G987" s="206"/>
      <c r="H987" s="233">
        <f>SUM(H980:H985)</f>
        <v>0</v>
      </c>
      <c r="I987" s="240"/>
      <c r="J987" s="186"/>
    </row>
    <row r="988" spans="1:10" s="114" customFormat="1" x14ac:dyDescent="0.2">
      <c r="A988" s="151" t="s">
        <v>255</v>
      </c>
      <c r="B988" s="151" t="s">
        <v>255</v>
      </c>
      <c r="C988" s="250"/>
      <c r="D988" s="160"/>
      <c r="E988" s="159"/>
      <c r="F988" s="214"/>
      <c r="G988" s="181"/>
      <c r="H988" s="231"/>
      <c r="I988" s="239"/>
      <c r="J988" s="186"/>
    </row>
    <row r="989" spans="1:10" s="114" customFormat="1" ht="22.5" x14ac:dyDescent="0.2">
      <c r="A989" s="151" t="s">
        <v>255</v>
      </c>
      <c r="B989" s="151" t="s">
        <v>255</v>
      </c>
      <c r="C989" s="288" t="s">
        <v>226</v>
      </c>
      <c r="D989" s="145" t="s">
        <v>545</v>
      </c>
      <c r="E989" s="144"/>
      <c r="F989" s="143"/>
      <c r="G989" s="142"/>
      <c r="H989" s="141">
        <f>H976+H987</f>
        <v>0</v>
      </c>
      <c r="I989" s="148"/>
      <c r="J989" s="186"/>
    </row>
    <row r="990" spans="1:10" s="114" customFormat="1" x14ac:dyDescent="0.2">
      <c r="A990" s="171" t="s">
        <v>255</v>
      </c>
      <c r="B990" s="171" t="s">
        <v>255</v>
      </c>
      <c r="C990" s="285"/>
      <c r="D990" s="167"/>
      <c r="E990" s="166"/>
      <c r="F990" s="216"/>
      <c r="G990" s="182"/>
      <c r="H990" s="232"/>
      <c r="I990" s="239"/>
      <c r="J990" s="186"/>
    </row>
    <row r="991" spans="1:10" s="114" customFormat="1" x14ac:dyDescent="0.2">
      <c r="A991" s="171" t="s">
        <v>244</v>
      </c>
      <c r="B991" s="171" t="s">
        <v>249</v>
      </c>
      <c r="C991" s="284" t="s">
        <v>227</v>
      </c>
      <c r="D991" s="187" t="s">
        <v>140</v>
      </c>
      <c r="E991" s="159"/>
      <c r="F991" s="214"/>
      <c r="G991" s="181"/>
      <c r="H991" s="231"/>
      <c r="I991" s="239"/>
      <c r="J991" s="186"/>
    </row>
    <row r="992" spans="1:10" s="114" customFormat="1" x14ac:dyDescent="0.2">
      <c r="A992" s="171" t="s">
        <v>244</v>
      </c>
      <c r="B992" s="171" t="s">
        <v>249</v>
      </c>
      <c r="C992" s="249"/>
      <c r="D992" s="165"/>
      <c r="E992" s="165"/>
      <c r="F992" s="212"/>
      <c r="G992" s="181"/>
      <c r="H992" s="231"/>
      <c r="I992" s="239"/>
      <c r="J992" s="186"/>
    </row>
    <row r="993" spans="1:10" s="114" customFormat="1" x14ac:dyDescent="0.2">
      <c r="A993" s="151" t="s">
        <v>244</v>
      </c>
      <c r="B993" s="151" t="s">
        <v>249</v>
      </c>
      <c r="C993" s="284" t="s">
        <v>425</v>
      </c>
      <c r="D993" s="166" t="s">
        <v>426</v>
      </c>
      <c r="E993" s="165"/>
      <c r="F993" s="212"/>
      <c r="G993" s="181"/>
      <c r="H993" s="231"/>
      <c r="I993" s="239"/>
      <c r="J993" s="186"/>
    </row>
    <row r="994" spans="1:10" s="114" customFormat="1" x14ac:dyDescent="0.2">
      <c r="A994" s="151" t="s">
        <v>244</v>
      </c>
      <c r="B994" s="151" t="s">
        <v>249</v>
      </c>
      <c r="C994" s="285" t="s">
        <v>222</v>
      </c>
      <c r="D994" s="167" t="s">
        <v>427</v>
      </c>
      <c r="E994" s="166"/>
      <c r="F994" s="216"/>
      <c r="G994" s="182"/>
      <c r="H994" s="232"/>
      <c r="I994" s="239"/>
      <c r="J994" s="186"/>
    </row>
    <row r="995" spans="1:10" s="114" customFormat="1" x14ac:dyDescent="0.2">
      <c r="A995" s="151" t="s">
        <v>244</v>
      </c>
      <c r="B995" s="151" t="s">
        <v>249</v>
      </c>
      <c r="C995" s="250"/>
      <c r="D995" s="168" t="s">
        <v>428</v>
      </c>
      <c r="E995" s="159" t="s">
        <v>19</v>
      </c>
      <c r="F995" s="215">
        <v>12.5</v>
      </c>
      <c r="G995" s="181"/>
      <c r="H995" s="118">
        <f t="shared" ref="H995:H998" si="71">G995*$F995</f>
        <v>0</v>
      </c>
      <c r="I995" s="239"/>
      <c r="J995" s="186"/>
    </row>
    <row r="996" spans="1:10" s="114" customFormat="1" x14ac:dyDescent="0.2">
      <c r="A996" s="151" t="s">
        <v>244</v>
      </c>
      <c r="B996" s="151" t="s">
        <v>249</v>
      </c>
      <c r="C996" s="250"/>
      <c r="D996" s="168" t="s">
        <v>546</v>
      </c>
      <c r="E996" s="159" t="s">
        <v>19</v>
      </c>
      <c r="F996" s="215">
        <v>0.97999999999999987</v>
      </c>
      <c r="G996" s="181"/>
      <c r="H996" s="118">
        <f t="shared" si="71"/>
        <v>0</v>
      </c>
      <c r="I996" s="239"/>
      <c r="J996" s="186"/>
    </row>
    <row r="997" spans="1:10" s="114" customFormat="1" x14ac:dyDescent="0.2">
      <c r="A997" s="151" t="s">
        <v>244</v>
      </c>
      <c r="B997" s="151" t="s">
        <v>249</v>
      </c>
      <c r="C997" s="250"/>
      <c r="D997" s="168" t="s">
        <v>547</v>
      </c>
      <c r="E997" s="159" t="s">
        <v>19</v>
      </c>
      <c r="F997" s="215">
        <v>6.1620000000000008</v>
      </c>
      <c r="G997" s="181"/>
      <c r="H997" s="118">
        <f t="shared" si="71"/>
        <v>0</v>
      </c>
      <c r="I997" s="239"/>
      <c r="J997" s="186"/>
    </row>
    <row r="998" spans="1:10" s="114" customFormat="1" x14ac:dyDescent="0.2">
      <c r="A998" s="151" t="s">
        <v>244</v>
      </c>
      <c r="B998" s="151" t="s">
        <v>249</v>
      </c>
      <c r="C998" s="250"/>
      <c r="D998" s="168" t="s">
        <v>431</v>
      </c>
      <c r="E998" s="159" t="s">
        <v>19</v>
      </c>
      <c r="F998" s="215">
        <v>4.8400000000000007</v>
      </c>
      <c r="G998" s="181"/>
      <c r="H998" s="118">
        <f t="shared" si="71"/>
        <v>0</v>
      </c>
      <c r="I998" s="239"/>
      <c r="J998" s="186"/>
    </row>
    <row r="999" spans="1:10" s="114" customFormat="1" x14ac:dyDescent="0.2">
      <c r="A999" s="151" t="s">
        <v>244</v>
      </c>
      <c r="B999" s="151" t="s">
        <v>249</v>
      </c>
      <c r="C999" s="250"/>
      <c r="D999" s="169"/>
      <c r="E999" s="159"/>
      <c r="F999" s="214"/>
      <c r="G999" s="181"/>
      <c r="H999" s="231"/>
      <c r="I999" s="239"/>
      <c r="J999" s="186"/>
    </row>
    <row r="1000" spans="1:10" s="114" customFormat="1" ht="22.5" x14ac:dyDescent="0.2">
      <c r="A1000" s="151" t="s">
        <v>244</v>
      </c>
      <c r="B1000" s="151" t="s">
        <v>249</v>
      </c>
      <c r="C1000" s="250" t="s">
        <v>223</v>
      </c>
      <c r="D1000" s="167" t="s">
        <v>432</v>
      </c>
      <c r="E1000" s="156"/>
      <c r="F1000" s="214"/>
      <c r="G1000" s="181"/>
      <c r="H1000" s="231"/>
      <c r="I1000" s="239"/>
      <c r="J1000" s="186"/>
    </row>
    <row r="1001" spans="1:10" s="114" customFormat="1" x14ac:dyDescent="0.2">
      <c r="A1001" s="151" t="s">
        <v>244</v>
      </c>
      <c r="B1001" s="151" t="s">
        <v>249</v>
      </c>
      <c r="C1001" s="250"/>
      <c r="D1001" s="168" t="s">
        <v>548</v>
      </c>
      <c r="E1001" s="159" t="s">
        <v>19</v>
      </c>
      <c r="F1001" s="215">
        <v>34.200000000000003</v>
      </c>
      <c r="G1001" s="181"/>
      <c r="H1001" s="118">
        <f t="shared" ref="H1001:H1004" si="72">G1001*$F1001</f>
        <v>0</v>
      </c>
      <c r="I1001" s="239"/>
      <c r="J1001" s="186"/>
    </row>
    <row r="1002" spans="1:10" s="114" customFormat="1" x14ac:dyDescent="0.2">
      <c r="A1002" s="151" t="s">
        <v>244</v>
      </c>
      <c r="B1002" s="151" t="s">
        <v>249</v>
      </c>
      <c r="C1002" s="250"/>
      <c r="D1002" s="168" t="s">
        <v>549</v>
      </c>
      <c r="E1002" s="159" t="s">
        <v>19</v>
      </c>
      <c r="F1002" s="215">
        <v>34.200000000000003</v>
      </c>
      <c r="G1002" s="181"/>
      <c r="H1002" s="118">
        <f t="shared" si="72"/>
        <v>0</v>
      </c>
      <c r="I1002" s="239"/>
      <c r="J1002" s="186"/>
    </row>
    <row r="1003" spans="1:10" s="114" customFormat="1" x14ac:dyDescent="0.2">
      <c r="A1003" s="151" t="s">
        <v>244</v>
      </c>
      <c r="B1003" s="151" t="s">
        <v>249</v>
      </c>
      <c r="C1003" s="250"/>
      <c r="D1003" s="168" t="s">
        <v>550</v>
      </c>
      <c r="E1003" s="159" t="s">
        <v>19</v>
      </c>
      <c r="F1003" s="215">
        <v>34.200000000000003</v>
      </c>
      <c r="G1003" s="181"/>
      <c r="H1003" s="118">
        <f t="shared" si="72"/>
        <v>0</v>
      </c>
      <c r="I1003" s="239"/>
      <c r="J1003" s="186"/>
    </row>
    <row r="1004" spans="1:10" s="114" customFormat="1" x14ac:dyDescent="0.2">
      <c r="A1004" s="151" t="s">
        <v>244</v>
      </c>
      <c r="B1004" s="151" t="s">
        <v>249</v>
      </c>
      <c r="C1004" s="250"/>
      <c r="D1004" s="168" t="s">
        <v>551</v>
      </c>
      <c r="E1004" s="159" t="s">
        <v>19</v>
      </c>
      <c r="F1004" s="215">
        <v>13.12</v>
      </c>
      <c r="G1004" s="181"/>
      <c r="H1004" s="118">
        <f t="shared" si="72"/>
        <v>0</v>
      </c>
      <c r="I1004" s="239"/>
      <c r="J1004" s="186"/>
    </row>
    <row r="1005" spans="1:10" s="114" customFormat="1" x14ac:dyDescent="0.2">
      <c r="A1005" s="151" t="s">
        <v>244</v>
      </c>
      <c r="B1005" s="151" t="s">
        <v>249</v>
      </c>
      <c r="C1005" s="250"/>
      <c r="D1005" s="168"/>
      <c r="E1005" s="156"/>
      <c r="F1005" s="214"/>
      <c r="G1005" s="181"/>
      <c r="H1005" s="231"/>
      <c r="I1005" s="239"/>
      <c r="J1005" s="186"/>
    </row>
    <row r="1006" spans="1:10" s="114" customFormat="1" ht="22.5" x14ac:dyDescent="0.2">
      <c r="A1006" s="151" t="s">
        <v>244</v>
      </c>
      <c r="B1006" s="151" t="s">
        <v>249</v>
      </c>
      <c r="C1006" s="250" t="s">
        <v>224</v>
      </c>
      <c r="D1006" s="166" t="s">
        <v>435</v>
      </c>
      <c r="E1006" s="159" t="s">
        <v>6</v>
      </c>
      <c r="F1006" s="215">
        <v>22</v>
      </c>
      <c r="G1006" s="181"/>
      <c r="H1006" s="118">
        <f>G1006*$F1006</f>
        <v>0</v>
      </c>
      <c r="I1006" s="239"/>
      <c r="J1006" s="186"/>
    </row>
    <row r="1007" spans="1:10" s="114" customFormat="1" x14ac:dyDescent="0.2">
      <c r="A1007" s="151" t="s">
        <v>244</v>
      </c>
      <c r="B1007" s="151" t="s">
        <v>249</v>
      </c>
      <c r="C1007" s="250"/>
      <c r="D1007" s="168"/>
      <c r="E1007" s="156"/>
      <c r="F1007" s="214"/>
      <c r="G1007" s="181"/>
      <c r="H1007" s="231"/>
      <c r="I1007" s="239"/>
      <c r="J1007" s="186"/>
    </row>
    <row r="1008" spans="1:10" s="114" customFormat="1" ht="22.5" x14ac:dyDescent="0.2">
      <c r="A1008" s="151" t="s">
        <v>244</v>
      </c>
      <c r="B1008" s="151" t="s">
        <v>249</v>
      </c>
      <c r="C1008" s="250" t="s">
        <v>225</v>
      </c>
      <c r="D1008" s="170" t="s">
        <v>436</v>
      </c>
      <c r="E1008" s="159" t="s">
        <v>6</v>
      </c>
      <c r="F1008" s="215">
        <v>4</v>
      </c>
      <c r="G1008" s="181"/>
      <c r="H1008" s="118">
        <f>G1008*$F1008</f>
        <v>0</v>
      </c>
      <c r="I1008" s="239"/>
      <c r="J1008" s="186"/>
    </row>
    <row r="1009" spans="1:10" s="114" customFormat="1" x14ac:dyDescent="0.2">
      <c r="A1009" s="151" t="s">
        <v>244</v>
      </c>
      <c r="B1009" s="151" t="s">
        <v>249</v>
      </c>
      <c r="C1009" s="250"/>
      <c r="D1009" s="160"/>
      <c r="E1009" s="159"/>
      <c r="F1009" s="214"/>
      <c r="G1009" s="181"/>
      <c r="H1009" s="231"/>
      <c r="I1009" s="239"/>
      <c r="J1009" s="186"/>
    </row>
    <row r="1010" spans="1:10" s="114" customFormat="1" x14ac:dyDescent="0.2">
      <c r="A1010" s="151" t="s">
        <v>255</v>
      </c>
      <c r="B1010" s="151" t="s">
        <v>255</v>
      </c>
      <c r="C1010" s="286"/>
      <c r="D1010" s="287" t="s">
        <v>437</v>
      </c>
      <c r="E1010" s="157"/>
      <c r="F1010" s="217"/>
      <c r="G1010" s="206"/>
      <c r="H1010" s="233">
        <f>SUM(H995:H1008)</f>
        <v>0</v>
      </c>
      <c r="I1010" s="240"/>
      <c r="J1010" s="186"/>
    </row>
    <row r="1011" spans="1:10" s="114" customFormat="1" x14ac:dyDescent="0.2">
      <c r="A1011" s="151" t="s">
        <v>244</v>
      </c>
      <c r="B1011" s="151" t="s">
        <v>249</v>
      </c>
      <c r="C1011" s="255"/>
      <c r="D1011" s="194"/>
      <c r="E1011" s="195"/>
      <c r="F1011" s="221"/>
      <c r="G1011" s="178"/>
      <c r="H1011" s="231"/>
      <c r="I1011" s="239"/>
      <c r="J1011" s="186"/>
    </row>
    <row r="1012" spans="1:10" s="114" customFormat="1" x14ac:dyDescent="0.2">
      <c r="A1012" s="151" t="s">
        <v>244</v>
      </c>
      <c r="B1012" s="151" t="s">
        <v>249</v>
      </c>
      <c r="C1012" s="284" t="s">
        <v>438</v>
      </c>
      <c r="D1012" s="166" t="s">
        <v>552</v>
      </c>
      <c r="E1012" s="165"/>
      <c r="F1012" s="212"/>
      <c r="G1012" s="181"/>
      <c r="H1012" s="231"/>
      <c r="I1012" s="239"/>
      <c r="J1012" s="186"/>
    </row>
    <row r="1013" spans="1:10" s="114" customFormat="1" x14ac:dyDescent="0.2">
      <c r="A1013" s="151" t="s">
        <v>244</v>
      </c>
      <c r="B1013" s="151" t="s">
        <v>249</v>
      </c>
      <c r="C1013" s="285" t="s">
        <v>222</v>
      </c>
      <c r="D1013" s="167" t="s">
        <v>427</v>
      </c>
      <c r="E1013" s="166"/>
      <c r="F1013" s="216"/>
      <c r="G1013" s="182"/>
      <c r="H1013" s="232"/>
      <c r="I1013" s="239"/>
      <c r="J1013" s="186"/>
    </row>
    <row r="1014" spans="1:10" s="114" customFormat="1" x14ac:dyDescent="0.2">
      <c r="A1014" s="151" t="s">
        <v>244</v>
      </c>
      <c r="B1014" s="151" t="s">
        <v>249</v>
      </c>
      <c r="C1014" s="250"/>
      <c r="D1014" s="168" t="s">
        <v>553</v>
      </c>
      <c r="E1014" s="159" t="s">
        <v>19</v>
      </c>
      <c r="F1014" s="215">
        <v>2.8</v>
      </c>
      <c r="G1014" s="181"/>
      <c r="H1014" s="118">
        <f t="shared" ref="H1014:H1016" si="73">G1014*$F1014</f>
        <v>0</v>
      </c>
      <c r="I1014" s="239"/>
      <c r="J1014" s="186"/>
    </row>
    <row r="1015" spans="1:10" s="114" customFormat="1" x14ac:dyDescent="0.2">
      <c r="A1015" s="151" t="s">
        <v>244</v>
      </c>
      <c r="B1015" s="151" t="s">
        <v>249</v>
      </c>
      <c r="C1015" s="250"/>
      <c r="D1015" s="168" t="s">
        <v>554</v>
      </c>
      <c r="E1015" s="159" t="s">
        <v>19</v>
      </c>
      <c r="F1015" s="215">
        <v>1.7</v>
      </c>
      <c r="G1015" s="181"/>
      <c r="H1015" s="118">
        <f t="shared" si="73"/>
        <v>0</v>
      </c>
      <c r="I1015" s="239"/>
      <c r="J1015" s="186"/>
    </row>
    <row r="1016" spans="1:10" s="114" customFormat="1" x14ac:dyDescent="0.2">
      <c r="A1016" s="151" t="s">
        <v>244</v>
      </c>
      <c r="B1016" s="151" t="s">
        <v>249</v>
      </c>
      <c r="C1016" s="250"/>
      <c r="D1016" s="168" t="s">
        <v>555</v>
      </c>
      <c r="E1016" s="159" t="s">
        <v>19</v>
      </c>
      <c r="F1016" s="215">
        <v>1.2</v>
      </c>
      <c r="G1016" s="181"/>
      <c r="H1016" s="118">
        <f t="shared" si="73"/>
        <v>0</v>
      </c>
      <c r="I1016" s="239"/>
      <c r="J1016" s="186"/>
    </row>
    <row r="1017" spans="1:10" s="114" customFormat="1" x14ac:dyDescent="0.2">
      <c r="A1017" s="151" t="s">
        <v>244</v>
      </c>
      <c r="B1017" s="151" t="s">
        <v>249</v>
      </c>
      <c r="C1017" s="250"/>
      <c r="D1017" s="169"/>
      <c r="E1017" s="159"/>
      <c r="F1017" s="214"/>
      <c r="G1017" s="181"/>
      <c r="H1017" s="231"/>
      <c r="I1017" s="239"/>
      <c r="J1017" s="186"/>
    </row>
    <row r="1018" spans="1:10" s="114" customFormat="1" ht="22.5" x14ac:dyDescent="0.2">
      <c r="A1018" s="151" t="s">
        <v>244</v>
      </c>
      <c r="B1018" s="151" t="s">
        <v>249</v>
      </c>
      <c r="C1018" s="250" t="s">
        <v>223</v>
      </c>
      <c r="D1018" s="167" t="s">
        <v>432</v>
      </c>
      <c r="E1018" s="156"/>
      <c r="F1018" s="214"/>
      <c r="G1018" s="181"/>
      <c r="H1018" s="231"/>
      <c r="I1018" s="239"/>
      <c r="J1018" s="186"/>
    </row>
    <row r="1019" spans="1:10" s="114" customFormat="1" x14ac:dyDescent="0.2">
      <c r="A1019" s="151" t="s">
        <v>244</v>
      </c>
      <c r="B1019" s="151" t="s">
        <v>249</v>
      </c>
      <c r="C1019" s="250"/>
      <c r="D1019" s="168" t="s">
        <v>556</v>
      </c>
      <c r="E1019" s="159" t="s">
        <v>19</v>
      </c>
      <c r="F1019" s="215">
        <v>10.5</v>
      </c>
      <c r="G1019" s="181"/>
      <c r="H1019" s="118">
        <f t="shared" ref="H1019:H1021" si="74">G1019*$F1019</f>
        <v>0</v>
      </c>
      <c r="I1019" s="239"/>
      <c r="J1019" s="186"/>
    </row>
    <row r="1020" spans="1:10" s="114" customFormat="1" x14ac:dyDescent="0.2">
      <c r="A1020" s="151" t="s">
        <v>244</v>
      </c>
      <c r="B1020" s="151" t="s">
        <v>249</v>
      </c>
      <c r="C1020" s="250"/>
      <c r="D1020" s="168" t="s">
        <v>557</v>
      </c>
      <c r="E1020" s="159" t="s">
        <v>19</v>
      </c>
      <c r="F1020" s="215">
        <v>9.0999999999999979</v>
      </c>
      <c r="G1020" s="181"/>
      <c r="H1020" s="118">
        <f t="shared" si="74"/>
        <v>0</v>
      </c>
      <c r="I1020" s="239"/>
      <c r="J1020" s="186"/>
    </row>
    <row r="1021" spans="1:10" s="114" customFormat="1" x14ac:dyDescent="0.2">
      <c r="A1021" s="151" t="s">
        <v>244</v>
      </c>
      <c r="B1021" s="151" t="s">
        <v>249</v>
      </c>
      <c r="C1021" s="250"/>
      <c r="D1021" s="168" t="s">
        <v>558</v>
      </c>
      <c r="E1021" s="159" t="s">
        <v>19</v>
      </c>
      <c r="F1021" s="215">
        <v>10.659999999999998</v>
      </c>
      <c r="G1021" s="181"/>
      <c r="H1021" s="118">
        <f t="shared" si="74"/>
        <v>0</v>
      </c>
      <c r="I1021" s="239"/>
      <c r="J1021" s="186"/>
    </row>
    <row r="1022" spans="1:10" s="114" customFormat="1" x14ac:dyDescent="0.2">
      <c r="A1022" s="151" t="s">
        <v>244</v>
      </c>
      <c r="B1022" s="151" t="s">
        <v>249</v>
      </c>
      <c r="C1022" s="250"/>
      <c r="D1022" s="168"/>
      <c r="E1022" s="156"/>
      <c r="F1022" s="214"/>
      <c r="G1022" s="181"/>
      <c r="H1022" s="231"/>
      <c r="I1022" s="239"/>
      <c r="J1022" s="186"/>
    </row>
    <row r="1023" spans="1:10" s="114" customFormat="1" ht="22.5" x14ac:dyDescent="0.2">
      <c r="A1023" s="151" t="s">
        <v>244</v>
      </c>
      <c r="B1023" s="151" t="s">
        <v>249</v>
      </c>
      <c r="C1023" s="250" t="s">
        <v>224</v>
      </c>
      <c r="D1023" s="166" t="s">
        <v>435</v>
      </c>
      <c r="E1023" s="159" t="s">
        <v>6</v>
      </c>
      <c r="F1023" s="215">
        <v>14</v>
      </c>
      <c r="G1023" s="181"/>
      <c r="H1023" s="118">
        <f>G1023*$F1023</f>
        <v>0</v>
      </c>
      <c r="I1023" s="239"/>
      <c r="J1023" s="186"/>
    </row>
    <row r="1024" spans="1:10" s="114" customFormat="1" x14ac:dyDescent="0.2">
      <c r="A1024" s="151" t="s">
        <v>244</v>
      </c>
      <c r="B1024" s="151" t="s">
        <v>249</v>
      </c>
      <c r="C1024" s="250"/>
      <c r="D1024" s="168"/>
      <c r="E1024" s="156"/>
      <c r="F1024" s="214"/>
      <c r="G1024" s="181"/>
      <c r="H1024" s="231"/>
      <c r="I1024" s="239"/>
      <c r="J1024" s="186"/>
    </row>
    <row r="1025" spans="1:10" s="114" customFormat="1" ht="22.5" x14ac:dyDescent="0.2">
      <c r="A1025" s="151" t="s">
        <v>244</v>
      </c>
      <c r="B1025" s="151" t="s">
        <v>249</v>
      </c>
      <c r="C1025" s="250" t="s">
        <v>225</v>
      </c>
      <c r="D1025" s="170" t="s">
        <v>436</v>
      </c>
      <c r="E1025" s="159" t="s">
        <v>6</v>
      </c>
      <c r="F1025" s="215">
        <v>3</v>
      </c>
      <c r="G1025" s="181"/>
      <c r="H1025" s="118">
        <f>G1025*$F1025</f>
        <v>0</v>
      </c>
      <c r="I1025" s="239"/>
      <c r="J1025" s="186"/>
    </row>
    <row r="1026" spans="1:10" s="114" customFormat="1" x14ac:dyDescent="0.2">
      <c r="A1026" s="151" t="s">
        <v>244</v>
      </c>
      <c r="B1026" s="151" t="s">
        <v>249</v>
      </c>
      <c r="C1026" s="250"/>
      <c r="D1026" s="160"/>
      <c r="E1026" s="159"/>
      <c r="F1026" s="214"/>
      <c r="G1026" s="181"/>
      <c r="H1026" s="231"/>
      <c r="I1026" s="239"/>
      <c r="J1026" s="186"/>
    </row>
    <row r="1027" spans="1:10" s="114" customFormat="1" x14ac:dyDescent="0.2">
      <c r="A1027" s="151" t="s">
        <v>255</v>
      </c>
      <c r="B1027" s="151" t="s">
        <v>255</v>
      </c>
      <c r="C1027" s="286"/>
      <c r="D1027" s="287" t="s">
        <v>447</v>
      </c>
      <c r="E1027" s="157"/>
      <c r="F1027" s="217"/>
      <c r="G1027" s="206"/>
      <c r="H1027" s="233">
        <f>SUM(H1014:H1025)</f>
        <v>0</v>
      </c>
      <c r="I1027" s="240"/>
      <c r="J1027" s="186"/>
    </row>
    <row r="1028" spans="1:10" s="114" customFormat="1" x14ac:dyDescent="0.2">
      <c r="A1028" s="151" t="s">
        <v>244</v>
      </c>
      <c r="B1028" s="151" t="s">
        <v>249</v>
      </c>
      <c r="C1028" s="255"/>
      <c r="D1028" s="262"/>
      <c r="E1028" s="196"/>
      <c r="F1028" s="222"/>
      <c r="G1028" s="178"/>
      <c r="H1028" s="231"/>
      <c r="I1028" s="239"/>
      <c r="J1028" s="186"/>
    </row>
    <row r="1029" spans="1:10" s="114" customFormat="1" x14ac:dyDescent="0.2">
      <c r="A1029" s="151" t="s">
        <v>244</v>
      </c>
      <c r="B1029" s="151" t="s">
        <v>249</v>
      </c>
      <c r="C1029" s="284" t="s">
        <v>448</v>
      </c>
      <c r="D1029" s="166" t="s">
        <v>559</v>
      </c>
      <c r="E1029" s="165"/>
      <c r="F1029" s="212"/>
      <c r="G1029" s="181"/>
      <c r="H1029" s="231"/>
      <c r="I1029" s="239"/>
      <c r="J1029" s="186"/>
    </row>
    <row r="1030" spans="1:10" s="114" customFormat="1" x14ac:dyDescent="0.2">
      <c r="A1030" s="151" t="s">
        <v>244</v>
      </c>
      <c r="B1030" s="151" t="s">
        <v>249</v>
      </c>
      <c r="C1030" s="285" t="s">
        <v>222</v>
      </c>
      <c r="D1030" s="167" t="s">
        <v>427</v>
      </c>
      <c r="E1030" s="166"/>
      <c r="F1030" s="216"/>
      <c r="G1030" s="182"/>
      <c r="H1030" s="232"/>
      <c r="I1030" s="239"/>
      <c r="J1030" s="186"/>
    </row>
    <row r="1031" spans="1:10" s="114" customFormat="1" x14ac:dyDescent="0.2">
      <c r="A1031" s="151" t="s">
        <v>244</v>
      </c>
      <c r="B1031" s="151" t="s">
        <v>249</v>
      </c>
      <c r="C1031" s="250"/>
      <c r="D1031" s="168" t="s">
        <v>553</v>
      </c>
      <c r="E1031" s="159" t="s">
        <v>19</v>
      </c>
      <c r="F1031" s="215">
        <v>2.8</v>
      </c>
      <c r="G1031" s="181"/>
      <c r="H1031" s="118">
        <f>G1031*$F1031</f>
        <v>0</v>
      </c>
      <c r="I1031" s="239"/>
      <c r="J1031" s="186"/>
    </row>
    <row r="1032" spans="1:10" s="114" customFormat="1" x14ac:dyDescent="0.2">
      <c r="A1032" s="151" t="s">
        <v>244</v>
      </c>
      <c r="B1032" s="151" t="s">
        <v>249</v>
      </c>
      <c r="C1032" s="250"/>
      <c r="D1032" s="169"/>
      <c r="E1032" s="159"/>
      <c r="F1032" s="214"/>
      <c r="G1032" s="181"/>
      <c r="H1032" s="231"/>
      <c r="I1032" s="239"/>
      <c r="J1032" s="186"/>
    </row>
    <row r="1033" spans="1:10" s="114" customFormat="1" ht="22.5" x14ac:dyDescent="0.2">
      <c r="A1033" s="151" t="s">
        <v>244</v>
      </c>
      <c r="B1033" s="151" t="s">
        <v>249</v>
      </c>
      <c r="C1033" s="250" t="s">
        <v>223</v>
      </c>
      <c r="D1033" s="167" t="s">
        <v>432</v>
      </c>
      <c r="E1033" s="156"/>
      <c r="F1033" s="214"/>
      <c r="G1033" s="181"/>
      <c r="H1033" s="231"/>
      <c r="I1033" s="239"/>
      <c r="J1033" s="186"/>
    </row>
    <row r="1034" spans="1:10" s="114" customFormat="1" x14ac:dyDescent="0.2">
      <c r="A1034" s="151" t="s">
        <v>244</v>
      </c>
      <c r="B1034" s="151" t="s">
        <v>249</v>
      </c>
      <c r="C1034" s="250"/>
      <c r="D1034" s="168" t="s">
        <v>560</v>
      </c>
      <c r="E1034" s="159" t="s">
        <v>19</v>
      </c>
      <c r="F1034" s="215">
        <v>5.120000000000001</v>
      </c>
      <c r="G1034" s="181"/>
      <c r="H1034" s="118">
        <f>G1034*$F1034</f>
        <v>0</v>
      </c>
      <c r="I1034" s="239"/>
      <c r="J1034" s="186"/>
    </row>
    <row r="1035" spans="1:10" s="114" customFormat="1" x14ac:dyDescent="0.2">
      <c r="A1035" s="151" t="s">
        <v>244</v>
      </c>
      <c r="B1035" s="151" t="s">
        <v>249</v>
      </c>
      <c r="C1035" s="250"/>
      <c r="D1035" s="168"/>
      <c r="E1035" s="156"/>
      <c r="F1035" s="214"/>
      <c r="G1035" s="181"/>
      <c r="H1035" s="231"/>
      <c r="I1035" s="239"/>
      <c r="J1035" s="186"/>
    </row>
    <row r="1036" spans="1:10" s="114" customFormat="1" ht="22.5" x14ac:dyDescent="0.2">
      <c r="A1036" s="151" t="s">
        <v>244</v>
      </c>
      <c r="B1036" s="151" t="s">
        <v>249</v>
      </c>
      <c r="C1036" s="250" t="s">
        <v>224</v>
      </c>
      <c r="D1036" s="166" t="s">
        <v>435</v>
      </c>
      <c r="E1036" s="159" t="s">
        <v>6</v>
      </c>
      <c r="F1036" s="215">
        <v>3</v>
      </c>
      <c r="G1036" s="181"/>
      <c r="H1036" s="118">
        <f>G1036*$F1036</f>
        <v>0</v>
      </c>
      <c r="I1036" s="239"/>
      <c r="J1036" s="186"/>
    </row>
    <row r="1037" spans="1:10" s="114" customFormat="1" x14ac:dyDescent="0.2">
      <c r="A1037" s="151" t="s">
        <v>244</v>
      </c>
      <c r="B1037" s="151" t="s">
        <v>249</v>
      </c>
      <c r="C1037" s="250"/>
      <c r="D1037" s="168"/>
      <c r="E1037" s="156"/>
      <c r="F1037" s="214"/>
      <c r="G1037" s="181"/>
      <c r="H1037" s="231"/>
      <c r="I1037" s="239"/>
      <c r="J1037" s="186"/>
    </row>
    <row r="1038" spans="1:10" s="114" customFormat="1" ht="22.5" x14ac:dyDescent="0.2">
      <c r="A1038" s="151" t="s">
        <v>244</v>
      </c>
      <c r="B1038" s="151" t="s">
        <v>249</v>
      </c>
      <c r="C1038" s="250" t="s">
        <v>225</v>
      </c>
      <c r="D1038" s="170" t="s">
        <v>436</v>
      </c>
      <c r="E1038" s="159" t="s">
        <v>6</v>
      </c>
      <c r="F1038" s="215">
        <v>1</v>
      </c>
      <c r="G1038" s="181"/>
      <c r="H1038" s="118">
        <f>G1038*$F1038</f>
        <v>0</v>
      </c>
      <c r="I1038" s="239"/>
      <c r="J1038" s="186"/>
    </row>
    <row r="1039" spans="1:10" s="114" customFormat="1" x14ac:dyDescent="0.2">
      <c r="A1039" s="151" t="s">
        <v>244</v>
      </c>
      <c r="B1039" s="151" t="s">
        <v>249</v>
      </c>
      <c r="C1039" s="250"/>
      <c r="D1039" s="160"/>
      <c r="E1039" s="159"/>
      <c r="F1039" s="214"/>
      <c r="G1039" s="181"/>
      <c r="H1039" s="231"/>
      <c r="I1039" s="239"/>
      <c r="J1039" s="186"/>
    </row>
    <row r="1040" spans="1:10" s="114" customFormat="1" x14ac:dyDescent="0.2">
      <c r="A1040" s="151" t="s">
        <v>255</v>
      </c>
      <c r="B1040" s="151" t="s">
        <v>255</v>
      </c>
      <c r="C1040" s="286"/>
      <c r="D1040" s="287" t="s">
        <v>452</v>
      </c>
      <c r="E1040" s="157"/>
      <c r="F1040" s="217"/>
      <c r="G1040" s="206"/>
      <c r="H1040" s="233">
        <f>SUM(H1031:H1038)</f>
        <v>0</v>
      </c>
      <c r="I1040" s="240"/>
      <c r="J1040" s="186"/>
    </row>
    <row r="1041" spans="1:10" s="114" customFormat="1" x14ac:dyDescent="0.2">
      <c r="A1041" s="151" t="s">
        <v>244</v>
      </c>
      <c r="B1041" s="151" t="s">
        <v>249</v>
      </c>
      <c r="C1041" s="255"/>
      <c r="D1041" s="262"/>
      <c r="E1041" s="196"/>
      <c r="F1041" s="222"/>
      <c r="G1041" s="178"/>
      <c r="H1041" s="231"/>
      <c r="I1041" s="239"/>
      <c r="J1041" s="186"/>
    </row>
    <row r="1042" spans="1:10" s="114" customFormat="1" x14ac:dyDescent="0.2">
      <c r="A1042" s="151" t="s">
        <v>244</v>
      </c>
      <c r="B1042" s="151" t="s">
        <v>249</v>
      </c>
      <c r="C1042" s="284" t="s">
        <v>453</v>
      </c>
      <c r="D1042" s="166" t="s">
        <v>561</v>
      </c>
      <c r="E1042" s="165"/>
      <c r="F1042" s="212"/>
      <c r="G1042" s="181"/>
      <c r="H1042" s="231"/>
      <c r="I1042" s="239"/>
      <c r="J1042" s="186"/>
    </row>
    <row r="1043" spans="1:10" s="114" customFormat="1" x14ac:dyDescent="0.2">
      <c r="A1043" s="151" t="s">
        <v>244</v>
      </c>
      <c r="B1043" s="151" t="s">
        <v>249</v>
      </c>
      <c r="C1043" s="285" t="s">
        <v>222</v>
      </c>
      <c r="D1043" s="167" t="s">
        <v>427</v>
      </c>
      <c r="E1043" s="166"/>
      <c r="F1043" s="216"/>
      <c r="G1043" s="182"/>
      <c r="H1043" s="232"/>
      <c r="I1043" s="239"/>
      <c r="J1043" s="186"/>
    </row>
    <row r="1044" spans="1:10" s="114" customFormat="1" x14ac:dyDescent="0.2">
      <c r="A1044" s="151" t="s">
        <v>244</v>
      </c>
      <c r="B1044" s="151" t="s">
        <v>249</v>
      </c>
      <c r="C1044" s="250"/>
      <c r="D1044" s="168" t="s">
        <v>562</v>
      </c>
      <c r="E1044" s="159" t="s">
        <v>19</v>
      </c>
      <c r="F1044" s="215">
        <v>4</v>
      </c>
      <c r="G1044" s="181"/>
      <c r="H1044" s="118">
        <f t="shared" ref="H1044:H1045" si="75">G1044*$F1044</f>
        <v>0</v>
      </c>
      <c r="I1044" s="239"/>
      <c r="J1044" s="186"/>
    </row>
    <row r="1045" spans="1:10" s="114" customFormat="1" x14ac:dyDescent="0.2">
      <c r="A1045" s="151" t="s">
        <v>244</v>
      </c>
      <c r="B1045" s="151" t="s">
        <v>249</v>
      </c>
      <c r="C1045" s="250"/>
      <c r="D1045" s="168" t="s">
        <v>563</v>
      </c>
      <c r="E1045" s="159" t="s">
        <v>19</v>
      </c>
      <c r="F1045" s="215">
        <v>1</v>
      </c>
      <c r="G1045" s="181"/>
      <c r="H1045" s="118">
        <f t="shared" si="75"/>
        <v>0</v>
      </c>
      <c r="I1045" s="239"/>
      <c r="J1045" s="186"/>
    </row>
    <row r="1046" spans="1:10" s="114" customFormat="1" x14ac:dyDescent="0.2">
      <c r="A1046" s="151" t="s">
        <v>244</v>
      </c>
      <c r="B1046" s="151" t="s">
        <v>249</v>
      </c>
      <c r="C1046" s="250"/>
      <c r="D1046" s="169"/>
      <c r="E1046" s="159"/>
      <c r="F1046" s="214"/>
      <c r="G1046" s="181"/>
      <c r="H1046" s="231"/>
      <c r="I1046" s="239"/>
      <c r="J1046" s="186"/>
    </row>
    <row r="1047" spans="1:10" s="114" customFormat="1" ht="22.5" x14ac:dyDescent="0.2">
      <c r="A1047" s="151" t="s">
        <v>244</v>
      </c>
      <c r="B1047" s="151" t="s">
        <v>249</v>
      </c>
      <c r="C1047" s="250" t="s">
        <v>223</v>
      </c>
      <c r="D1047" s="167" t="s">
        <v>432</v>
      </c>
      <c r="E1047" s="156"/>
      <c r="F1047" s="214"/>
      <c r="G1047" s="181"/>
      <c r="H1047" s="231"/>
      <c r="I1047" s="239"/>
      <c r="J1047" s="186"/>
    </row>
    <row r="1048" spans="1:10" s="114" customFormat="1" x14ac:dyDescent="0.2">
      <c r="A1048" s="151" t="s">
        <v>244</v>
      </c>
      <c r="B1048" s="151" t="s">
        <v>249</v>
      </c>
      <c r="C1048" s="250"/>
      <c r="D1048" s="168" t="s">
        <v>564</v>
      </c>
      <c r="E1048" s="159" t="s">
        <v>19</v>
      </c>
      <c r="F1048" s="215">
        <v>5.6000000000000005</v>
      </c>
      <c r="G1048" s="181"/>
      <c r="H1048" s="118">
        <f>G1048*$F1048</f>
        <v>0</v>
      </c>
      <c r="I1048" s="239"/>
      <c r="J1048" s="186"/>
    </row>
    <row r="1049" spans="1:10" s="114" customFormat="1" x14ac:dyDescent="0.2">
      <c r="A1049" s="151" t="s">
        <v>244</v>
      </c>
      <c r="B1049" s="151" t="s">
        <v>249</v>
      </c>
      <c r="C1049" s="250"/>
      <c r="D1049" s="168"/>
      <c r="E1049" s="156"/>
      <c r="F1049" s="214"/>
      <c r="G1049" s="181"/>
      <c r="H1049" s="231"/>
      <c r="I1049" s="239"/>
      <c r="J1049" s="186"/>
    </row>
    <row r="1050" spans="1:10" s="114" customFormat="1" ht="22.5" x14ac:dyDescent="0.2">
      <c r="A1050" s="151" t="s">
        <v>244</v>
      </c>
      <c r="B1050" s="151" t="s">
        <v>249</v>
      </c>
      <c r="C1050" s="250" t="s">
        <v>224</v>
      </c>
      <c r="D1050" s="166" t="s">
        <v>435</v>
      </c>
      <c r="E1050" s="159" t="s">
        <v>6</v>
      </c>
      <c r="F1050" s="215">
        <v>8</v>
      </c>
      <c r="G1050" s="181"/>
      <c r="H1050" s="118">
        <f>G1050*$F1050</f>
        <v>0</v>
      </c>
      <c r="I1050" s="239"/>
      <c r="J1050" s="186"/>
    </row>
    <row r="1051" spans="1:10" s="114" customFormat="1" x14ac:dyDescent="0.2">
      <c r="A1051" s="151" t="s">
        <v>244</v>
      </c>
      <c r="B1051" s="151" t="s">
        <v>249</v>
      </c>
      <c r="C1051" s="250"/>
      <c r="D1051" s="168"/>
      <c r="E1051" s="156"/>
      <c r="F1051" s="214"/>
      <c r="G1051" s="181"/>
      <c r="H1051" s="231"/>
      <c r="I1051" s="239"/>
      <c r="J1051" s="186"/>
    </row>
    <row r="1052" spans="1:10" s="114" customFormat="1" ht="22.5" x14ac:dyDescent="0.2">
      <c r="A1052" s="151" t="s">
        <v>244</v>
      </c>
      <c r="B1052" s="151" t="s">
        <v>249</v>
      </c>
      <c r="C1052" s="250" t="s">
        <v>225</v>
      </c>
      <c r="D1052" s="170" t="s">
        <v>436</v>
      </c>
      <c r="E1052" s="159" t="s">
        <v>6</v>
      </c>
      <c r="F1052" s="215">
        <v>1</v>
      </c>
      <c r="G1052" s="181"/>
      <c r="H1052" s="118">
        <f>G1052*$F1052</f>
        <v>0</v>
      </c>
      <c r="I1052" s="239"/>
      <c r="J1052" s="186"/>
    </row>
    <row r="1053" spans="1:10" s="114" customFormat="1" x14ac:dyDescent="0.2">
      <c r="A1053" s="151" t="s">
        <v>244</v>
      </c>
      <c r="B1053" s="151" t="s">
        <v>249</v>
      </c>
      <c r="C1053" s="250"/>
      <c r="D1053" s="160"/>
      <c r="E1053" s="159"/>
      <c r="F1053" s="214"/>
      <c r="G1053" s="181"/>
      <c r="H1053" s="231"/>
      <c r="I1053" s="239"/>
      <c r="J1053" s="186"/>
    </row>
    <row r="1054" spans="1:10" s="114" customFormat="1" x14ac:dyDescent="0.2">
      <c r="A1054" s="151" t="s">
        <v>255</v>
      </c>
      <c r="B1054" s="151" t="s">
        <v>255</v>
      </c>
      <c r="C1054" s="286"/>
      <c r="D1054" s="287" t="s">
        <v>458</v>
      </c>
      <c r="E1054" s="157"/>
      <c r="F1054" s="217"/>
      <c r="G1054" s="206"/>
      <c r="H1054" s="233">
        <f>SUM(H1044:H1052)</f>
        <v>0</v>
      </c>
      <c r="I1054" s="240"/>
      <c r="J1054" s="186"/>
    </row>
    <row r="1055" spans="1:10" s="114" customFormat="1" x14ac:dyDescent="0.2">
      <c r="A1055" s="151" t="s">
        <v>255</v>
      </c>
      <c r="B1055" s="151" t="s">
        <v>255</v>
      </c>
      <c r="C1055" s="250"/>
      <c r="D1055" s="160"/>
      <c r="E1055" s="159"/>
      <c r="F1055" s="214"/>
      <c r="G1055" s="181"/>
      <c r="H1055" s="231"/>
      <c r="I1055" s="239"/>
      <c r="J1055" s="186"/>
    </row>
    <row r="1056" spans="1:10" s="114" customFormat="1" ht="22.5" x14ac:dyDescent="0.2">
      <c r="A1056" s="151" t="s">
        <v>255</v>
      </c>
      <c r="B1056" s="151" t="s">
        <v>255</v>
      </c>
      <c r="C1056" s="288" t="s">
        <v>227</v>
      </c>
      <c r="D1056" s="145" t="s">
        <v>565</v>
      </c>
      <c r="E1056" s="144"/>
      <c r="F1056" s="143"/>
      <c r="G1056" s="142"/>
      <c r="H1056" s="141">
        <f>H1010+H1027+H1040+H1054</f>
        <v>0</v>
      </c>
      <c r="I1056" s="148"/>
      <c r="J1056" s="186"/>
    </row>
    <row r="1057" spans="1:10" s="114" customFormat="1" x14ac:dyDescent="0.2">
      <c r="A1057" s="171" t="s">
        <v>255</v>
      </c>
      <c r="B1057" s="171" t="s">
        <v>255</v>
      </c>
      <c r="C1057" s="285"/>
      <c r="D1057" s="167"/>
      <c r="E1057" s="166"/>
      <c r="F1057" s="216"/>
      <c r="G1057" s="182"/>
      <c r="H1057" s="232"/>
      <c r="I1057" s="239"/>
      <c r="J1057" s="186"/>
    </row>
    <row r="1058" spans="1:10" s="114" customFormat="1" x14ac:dyDescent="0.2">
      <c r="A1058" s="171" t="s">
        <v>244</v>
      </c>
      <c r="B1058" s="171" t="s">
        <v>252</v>
      </c>
      <c r="C1058" s="284" t="s">
        <v>228</v>
      </c>
      <c r="D1058" s="187" t="s">
        <v>566</v>
      </c>
      <c r="E1058" s="159"/>
      <c r="F1058" s="214"/>
      <c r="G1058" s="181"/>
      <c r="H1058" s="231"/>
      <c r="I1058" s="239"/>
      <c r="J1058" s="186"/>
    </row>
    <row r="1059" spans="1:10" s="114" customFormat="1" x14ac:dyDescent="0.2">
      <c r="A1059" s="171" t="s">
        <v>244</v>
      </c>
      <c r="B1059" s="171" t="s">
        <v>252</v>
      </c>
      <c r="C1059" s="249"/>
      <c r="D1059" s="165"/>
      <c r="E1059" s="165"/>
      <c r="F1059" s="212"/>
      <c r="G1059" s="181"/>
      <c r="H1059" s="231"/>
      <c r="I1059" s="239"/>
      <c r="J1059" s="186"/>
    </row>
    <row r="1060" spans="1:10" s="114" customFormat="1" x14ac:dyDescent="0.2">
      <c r="A1060" s="171" t="s">
        <v>244</v>
      </c>
      <c r="B1060" s="171" t="s">
        <v>252</v>
      </c>
      <c r="C1060" s="284" t="s">
        <v>425</v>
      </c>
      <c r="D1060" s="166" t="s">
        <v>426</v>
      </c>
      <c r="E1060" s="165"/>
      <c r="F1060" s="212"/>
      <c r="G1060" s="181"/>
      <c r="H1060" s="231"/>
      <c r="I1060" s="239"/>
      <c r="J1060" s="186"/>
    </row>
    <row r="1061" spans="1:10" s="114" customFormat="1" x14ac:dyDescent="0.2">
      <c r="A1061" s="151" t="s">
        <v>244</v>
      </c>
      <c r="B1061" s="151" t="s">
        <v>252</v>
      </c>
      <c r="C1061" s="285" t="s">
        <v>222</v>
      </c>
      <c r="D1061" s="167" t="s">
        <v>427</v>
      </c>
      <c r="E1061" s="166"/>
      <c r="F1061" s="216"/>
      <c r="G1061" s="182"/>
      <c r="H1061" s="232"/>
      <c r="I1061" s="239"/>
      <c r="J1061" s="186"/>
    </row>
    <row r="1062" spans="1:10" s="114" customFormat="1" x14ac:dyDescent="0.2">
      <c r="A1062" s="151" t="s">
        <v>244</v>
      </c>
      <c r="B1062" s="151" t="s">
        <v>252</v>
      </c>
      <c r="C1062" s="250"/>
      <c r="D1062" s="168" t="s">
        <v>567</v>
      </c>
      <c r="E1062" s="159" t="s">
        <v>19</v>
      </c>
      <c r="F1062" s="215">
        <v>4.5599999999999996</v>
      </c>
      <c r="G1062" s="181"/>
      <c r="H1062" s="118">
        <f t="shared" ref="H1062:H1064" si="76">G1062*$F1062</f>
        <v>0</v>
      </c>
      <c r="I1062" s="239"/>
      <c r="J1062" s="186"/>
    </row>
    <row r="1063" spans="1:10" s="114" customFormat="1" x14ac:dyDescent="0.2">
      <c r="A1063" s="151" t="s">
        <v>244</v>
      </c>
      <c r="B1063" s="151" t="s">
        <v>252</v>
      </c>
      <c r="C1063" s="250"/>
      <c r="D1063" s="168" t="s">
        <v>568</v>
      </c>
      <c r="E1063" s="159" t="s">
        <v>19</v>
      </c>
      <c r="F1063" s="215">
        <v>7.9799999999999995</v>
      </c>
      <c r="G1063" s="181"/>
      <c r="H1063" s="118">
        <f t="shared" si="76"/>
        <v>0</v>
      </c>
      <c r="I1063" s="239"/>
      <c r="J1063" s="186"/>
    </row>
    <row r="1064" spans="1:10" s="114" customFormat="1" x14ac:dyDescent="0.2">
      <c r="A1064" s="151" t="s">
        <v>244</v>
      </c>
      <c r="B1064" s="151" t="s">
        <v>252</v>
      </c>
      <c r="C1064" s="250"/>
      <c r="D1064" s="168" t="s">
        <v>569</v>
      </c>
      <c r="E1064" s="159" t="s">
        <v>19</v>
      </c>
      <c r="F1064" s="215">
        <v>14.700000000000001</v>
      </c>
      <c r="G1064" s="181"/>
      <c r="H1064" s="118">
        <f t="shared" si="76"/>
        <v>0</v>
      </c>
      <c r="I1064" s="239"/>
      <c r="J1064" s="186"/>
    </row>
    <row r="1065" spans="1:10" s="114" customFormat="1" x14ac:dyDescent="0.2">
      <c r="A1065" s="151" t="s">
        <v>244</v>
      </c>
      <c r="B1065" s="151" t="s">
        <v>252</v>
      </c>
      <c r="C1065" s="250"/>
      <c r="D1065" s="169"/>
      <c r="E1065" s="159"/>
      <c r="F1065" s="214"/>
      <c r="G1065" s="181"/>
      <c r="H1065" s="231"/>
      <c r="I1065" s="239"/>
      <c r="J1065" s="186"/>
    </row>
    <row r="1066" spans="1:10" s="114" customFormat="1" ht="22.5" x14ac:dyDescent="0.2">
      <c r="A1066" s="151" t="s">
        <v>244</v>
      </c>
      <c r="B1066" s="151" t="s">
        <v>252</v>
      </c>
      <c r="C1066" s="250" t="s">
        <v>223</v>
      </c>
      <c r="D1066" s="167" t="s">
        <v>432</v>
      </c>
      <c r="E1066" s="156"/>
      <c r="F1066" s="214"/>
      <c r="G1066" s="181"/>
      <c r="H1066" s="231"/>
      <c r="I1066" s="239"/>
      <c r="J1066" s="186"/>
    </row>
    <row r="1067" spans="1:10" s="114" customFormat="1" x14ac:dyDescent="0.2">
      <c r="A1067" s="151" t="s">
        <v>244</v>
      </c>
      <c r="B1067" s="151" t="s">
        <v>252</v>
      </c>
      <c r="C1067" s="250"/>
      <c r="D1067" s="168" t="s">
        <v>570</v>
      </c>
      <c r="E1067" s="159" t="s">
        <v>19</v>
      </c>
      <c r="F1067" s="215">
        <v>24</v>
      </c>
      <c r="G1067" s="181"/>
      <c r="H1067" s="118">
        <f t="shared" ref="H1067:H1069" si="77">G1067*$F1067</f>
        <v>0</v>
      </c>
      <c r="I1067" s="239"/>
      <c r="J1067" s="186"/>
    </row>
    <row r="1068" spans="1:10" s="114" customFormat="1" x14ac:dyDescent="0.2">
      <c r="A1068" s="151" t="s">
        <v>244</v>
      </c>
      <c r="B1068" s="151" t="s">
        <v>252</v>
      </c>
      <c r="C1068" s="250"/>
      <c r="D1068" s="168" t="s">
        <v>571</v>
      </c>
      <c r="E1068" s="159" t="s">
        <v>19</v>
      </c>
      <c r="F1068" s="215">
        <v>24</v>
      </c>
      <c r="G1068" s="181"/>
      <c r="H1068" s="118">
        <f t="shared" si="77"/>
        <v>0</v>
      </c>
      <c r="I1068" s="239"/>
      <c r="J1068" s="186"/>
    </row>
    <row r="1069" spans="1:10" s="114" customFormat="1" x14ac:dyDescent="0.2">
      <c r="A1069" s="151" t="s">
        <v>244</v>
      </c>
      <c r="B1069" s="151" t="s">
        <v>252</v>
      </c>
      <c r="C1069" s="250"/>
      <c r="D1069" s="168" t="s">
        <v>572</v>
      </c>
      <c r="E1069" s="159" t="s">
        <v>19</v>
      </c>
      <c r="F1069" s="215">
        <v>24</v>
      </c>
      <c r="G1069" s="181"/>
      <c r="H1069" s="118">
        <f t="shared" si="77"/>
        <v>0</v>
      </c>
      <c r="I1069" s="239"/>
      <c r="J1069" s="186"/>
    </row>
    <row r="1070" spans="1:10" s="114" customFormat="1" x14ac:dyDescent="0.2">
      <c r="A1070" s="151" t="s">
        <v>244</v>
      </c>
      <c r="B1070" s="151" t="s">
        <v>252</v>
      </c>
      <c r="C1070" s="250"/>
      <c r="D1070" s="168"/>
      <c r="E1070" s="156"/>
      <c r="F1070" s="214"/>
      <c r="G1070" s="181"/>
      <c r="H1070" s="231"/>
      <c r="I1070" s="239"/>
      <c r="J1070" s="186"/>
    </row>
    <row r="1071" spans="1:10" s="114" customFormat="1" ht="22.5" x14ac:dyDescent="0.2">
      <c r="A1071" s="151" t="s">
        <v>244</v>
      </c>
      <c r="B1071" s="151" t="s">
        <v>252</v>
      </c>
      <c r="C1071" s="250" t="s">
        <v>224</v>
      </c>
      <c r="D1071" s="166" t="s">
        <v>435</v>
      </c>
      <c r="E1071" s="159" t="s">
        <v>6</v>
      </c>
      <c r="F1071" s="215">
        <v>30</v>
      </c>
      <c r="G1071" s="181"/>
      <c r="H1071" s="118">
        <f>G1071*$F1071</f>
        <v>0</v>
      </c>
      <c r="I1071" s="239"/>
      <c r="J1071" s="186"/>
    </row>
    <row r="1072" spans="1:10" s="114" customFormat="1" x14ac:dyDescent="0.2">
      <c r="A1072" s="151" t="s">
        <v>244</v>
      </c>
      <c r="B1072" s="151" t="s">
        <v>252</v>
      </c>
      <c r="C1072" s="250"/>
      <c r="D1072" s="168"/>
      <c r="E1072" s="156"/>
      <c r="F1072" s="214"/>
      <c r="G1072" s="181"/>
      <c r="H1072" s="231"/>
      <c r="I1072" s="239"/>
      <c r="J1072" s="186"/>
    </row>
    <row r="1073" spans="1:10" s="114" customFormat="1" ht="22.5" x14ac:dyDescent="0.2">
      <c r="A1073" s="151" t="s">
        <v>244</v>
      </c>
      <c r="B1073" s="151" t="s">
        <v>252</v>
      </c>
      <c r="C1073" s="250" t="s">
        <v>225</v>
      </c>
      <c r="D1073" s="170" t="s">
        <v>436</v>
      </c>
      <c r="E1073" s="159" t="s">
        <v>6</v>
      </c>
      <c r="F1073" s="215">
        <v>3</v>
      </c>
      <c r="G1073" s="181"/>
      <c r="H1073" s="118">
        <f>G1073*$F1073</f>
        <v>0</v>
      </c>
      <c r="I1073" s="239"/>
      <c r="J1073" s="186"/>
    </row>
    <row r="1074" spans="1:10" s="114" customFormat="1" x14ac:dyDescent="0.2">
      <c r="A1074" s="151" t="s">
        <v>244</v>
      </c>
      <c r="B1074" s="151" t="s">
        <v>252</v>
      </c>
      <c r="C1074" s="250"/>
      <c r="D1074" s="160"/>
      <c r="E1074" s="159"/>
      <c r="F1074" s="214"/>
      <c r="G1074" s="181"/>
      <c r="H1074" s="231"/>
      <c r="I1074" s="239"/>
      <c r="J1074" s="186"/>
    </row>
    <row r="1075" spans="1:10" s="114" customFormat="1" x14ac:dyDescent="0.2">
      <c r="A1075" s="151" t="s">
        <v>255</v>
      </c>
      <c r="B1075" s="151" t="s">
        <v>255</v>
      </c>
      <c r="C1075" s="286"/>
      <c r="D1075" s="287" t="s">
        <v>437</v>
      </c>
      <c r="E1075" s="157"/>
      <c r="F1075" s="217"/>
      <c r="G1075" s="206"/>
      <c r="H1075" s="233">
        <f>SUM(H1062:H1073)</f>
        <v>0</v>
      </c>
      <c r="I1075" s="239"/>
      <c r="J1075" s="186"/>
    </row>
    <row r="1076" spans="1:10" s="114" customFormat="1" x14ac:dyDescent="0.2">
      <c r="A1076" s="151" t="s">
        <v>244</v>
      </c>
      <c r="B1076" s="151" t="s">
        <v>252</v>
      </c>
      <c r="C1076" s="259"/>
      <c r="D1076" s="198"/>
      <c r="E1076" s="198"/>
      <c r="F1076" s="223"/>
      <c r="G1076" s="185"/>
      <c r="H1076" s="234"/>
      <c r="I1076" s="238"/>
      <c r="J1076" s="186"/>
    </row>
    <row r="1077" spans="1:10" s="114" customFormat="1" x14ac:dyDescent="0.2">
      <c r="A1077" s="151" t="s">
        <v>244</v>
      </c>
      <c r="B1077" s="151" t="s">
        <v>252</v>
      </c>
      <c r="C1077" s="284" t="s">
        <v>438</v>
      </c>
      <c r="D1077" s="166" t="s">
        <v>573</v>
      </c>
      <c r="E1077" s="165"/>
      <c r="F1077" s="212"/>
      <c r="G1077" s="181"/>
      <c r="H1077" s="231"/>
      <c r="I1077" s="239"/>
      <c r="J1077" s="186"/>
    </row>
    <row r="1078" spans="1:10" s="114" customFormat="1" x14ac:dyDescent="0.2">
      <c r="A1078" s="151" t="s">
        <v>244</v>
      </c>
      <c r="B1078" s="151" t="s">
        <v>252</v>
      </c>
      <c r="C1078" s="285" t="s">
        <v>222</v>
      </c>
      <c r="D1078" s="167" t="s">
        <v>427</v>
      </c>
      <c r="E1078" s="166"/>
      <c r="F1078" s="216"/>
      <c r="G1078" s="182"/>
      <c r="H1078" s="232"/>
      <c r="I1078" s="239"/>
      <c r="J1078" s="186"/>
    </row>
    <row r="1079" spans="1:10" s="114" customFormat="1" x14ac:dyDescent="0.2">
      <c r="A1079" s="151" t="s">
        <v>244</v>
      </c>
      <c r="B1079" s="151" t="s">
        <v>252</v>
      </c>
      <c r="C1079" s="250"/>
      <c r="D1079" s="168" t="s">
        <v>574</v>
      </c>
      <c r="E1079" s="159" t="s">
        <v>19</v>
      </c>
      <c r="F1079" s="215">
        <v>4.8000000000000007</v>
      </c>
      <c r="G1079" s="181"/>
      <c r="H1079" s="118">
        <f>G1079*$F1079</f>
        <v>0</v>
      </c>
      <c r="I1079" s="239"/>
      <c r="J1079" s="186"/>
    </row>
    <row r="1080" spans="1:10" s="114" customFormat="1" x14ac:dyDescent="0.2">
      <c r="A1080" s="151" t="s">
        <v>244</v>
      </c>
      <c r="B1080" s="151" t="s">
        <v>252</v>
      </c>
      <c r="C1080" s="250"/>
      <c r="D1080" s="169"/>
      <c r="E1080" s="159"/>
      <c r="F1080" s="214"/>
      <c r="G1080" s="181"/>
      <c r="H1080" s="231"/>
      <c r="I1080" s="239"/>
      <c r="J1080" s="186"/>
    </row>
    <row r="1081" spans="1:10" s="114" customFormat="1" ht="22.5" x14ac:dyDescent="0.2">
      <c r="A1081" s="151" t="s">
        <v>244</v>
      </c>
      <c r="B1081" s="151" t="s">
        <v>252</v>
      </c>
      <c r="C1081" s="250" t="s">
        <v>223</v>
      </c>
      <c r="D1081" s="167" t="s">
        <v>432</v>
      </c>
      <c r="E1081" s="156"/>
      <c r="F1081" s="214"/>
      <c r="G1081" s="181"/>
      <c r="H1081" s="231"/>
      <c r="I1081" s="239"/>
      <c r="J1081" s="186"/>
    </row>
    <row r="1082" spans="1:10" s="114" customFormat="1" x14ac:dyDescent="0.2">
      <c r="A1082" s="151" t="s">
        <v>244</v>
      </c>
      <c r="B1082" s="151" t="s">
        <v>252</v>
      </c>
      <c r="C1082" s="250"/>
      <c r="D1082" s="168" t="s">
        <v>575</v>
      </c>
      <c r="E1082" s="159" t="s">
        <v>19</v>
      </c>
      <c r="F1082" s="215">
        <v>3.5999999999999996</v>
      </c>
      <c r="G1082" s="181"/>
      <c r="H1082" s="118">
        <f>G1082*$F1082</f>
        <v>0</v>
      </c>
      <c r="I1082" s="239"/>
      <c r="J1082" s="186"/>
    </row>
    <row r="1083" spans="1:10" s="114" customFormat="1" x14ac:dyDescent="0.2">
      <c r="A1083" s="151" t="s">
        <v>244</v>
      </c>
      <c r="B1083" s="151" t="s">
        <v>252</v>
      </c>
      <c r="C1083" s="250"/>
      <c r="D1083" s="168"/>
      <c r="E1083" s="156"/>
      <c r="F1083" s="214"/>
      <c r="G1083" s="181"/>
      <c r="H1083" s="231"/>
      <c r="I1083" s="239"/>
      <c r="J1083" s="186"/>
    </row>
    <row r="1084" spans="1:10" s="114" customFormat="1" ht="22.5" x14ac:dyDescent="0.2">
      <c r="A1084" s="151" t="s">
        <v>244</v>
      </c>
      <c r="B1084" s="151" t="s">
        <v>252</v>
      </c>
      <c r="C1084" s="250" t="s">
        <v>224</v>
      </c>
      <c r="D1084" s="166" t="s">
        <v>435</v>
      </c>
      <c r="E1084" s="159" t="s">
        <v>6</v>
      </c>
      <c r="F1084" s="215">
        <v>5</v>
      </c>
      <c r="G1084" s="181"/>
      <c r="H1084" s="118">
        <f>G1084*$F1084</f>
        <v>0</v>
      </c>
      <c r="I1084" s="239"/>
      <c r="J1084" s="186"/>
    </row>
    <row r="1085" spans="1:10" s="114" customFormat="1" x14ac:dyDescent="0.2">
      <c r="A1085" s="151" t="s">
        <v>244</v>
      </c>
      <c r="B1085" s="151" t="s">
        <v>252</v>
      </c>
      <c r="C1085" s="250"/>
      <c r="D1085" s="168"/>
      <c r="E1085" s="156"/>
      <c r="F1085" s="214"/>
      <c r="G1085" s="181"/>
      <c r="H1085" s="231"/>
      <c r="I1085" s="239"/>
      <c r="J1085" s="186"/>
    </row>
    <row r="1086" spans="1:10" s="114" customFormat="1" ht="22.5" x14ac:dyDescent="0.2">
      <c r="A1086" s="151" t="s">
        <v>244</v>
      </c>
      <c r="B1086" s="151" t="s">
        <v>252</v>
      </c>
      <c r="C1086" s="250" t="s">
        <v>225</v>
      </c>
      <c r="D1086" s="170" t="s">
        <v>436</v>
      </c>
      <c r="E1086" s="159" t="s">
        <v>6</v>
      </c>
      <c r="F1086" s="215">
        <v>1</v>
      </c>
      <c r="G1086" s="181"/>
      <c r="H1086" s="118">
        <f>G1086*$F1086</f>
        <v>0</v>
      </c>
      <c r="I1086" s="239"/>
      <c r="J1086" s="186"/>
    </row>
    <row r="1087" spans="1:10" s="114" customFormat="1" x14ac:dyDescent="0.2">
      <c r="A1087" s="151" t="s">
        <v>244</v>
      </c>
      <c r="B1087" s="151" t="s">
        <v>252</v>
      </c>
      <c r="C1087" s="250"/>
      <c r="D1087" s="160"/>
      <c r="E1087" s="159"/>
      <c r="F1087" s="214"/>
      <c r="G1087" s="181"/>
      <c r="H1087" s="231"/>
      <c r="I1087" s="239"/>
      <c r="J1087" s="186"/>
    </row>
    <row r="1088" spans="1:10" s="114" customFormat="1" x14ac:dyDescent="0.2">
      <c r="A1088" s="151" t="s">
        <v>255</v>
      </c>
      <c r="B1088" s="151" t="s">
        <v>255</v>
      </c>
      <c r="C1088" s="286"/>
      <c r="D1088" s="287" t="s">
        <v>447</v>
      </c>
      <c r="E1088" s="157"/>
      <c r="F1088" s="217"/>
      <c r="G1088" s="206"/>
      <c r="H1088" s="233">
        <f>SUM(H1079:H1086)</f>
        <v>0</v>
      </c>
      <c r="I1088" s="240"/>
      <c r="J1088" s="186"/>
    </row>
    <row r="1089" spans="1:10" s="114" customFormat="1" x14ac:dyDescent="0.2">
      <c r="A1089" s="151" t="s">
        <v>244</v>
      </c>
      <c r="B1089" s="151" t="s">
        <v>252</v>
      </c>
      <c r="C1089" s="259"/>
      <c r="D1089" s="198"/>
      <c r="E1089" s="198"/>
      <c r="F1089" s="223"/>
      <c r="G1089" s="185"/>
      <c r="H1089" s="234"/>
      <c r="I1089" s="239"/>
      <c r="J1089" s="186"/>
    </row>
    <row r="1090" spans="1:10" s="114" customFormat="1" x14ac:dyDescent="0.2">
      <c r="A1090" s="151" t="s">
        <v>244</v>
      </c>
      <c r="B1090" s="151" t="s">
        <v>252</v>
      </c>
      <c r="C1090" s="284" t="s">
        <v>448</v>
      </c>
      <c r="D1090" s="166" t="s">
        <v>576</v>
      </c>
      <c r="E1090" s="165"/>
      <c r="F1090" s="212"/>
      <c r="G1090" s="181"/>
      <c r="H1090" s="231"/>
      <c r="I1090" s="239"/>
      <c r="J1090" s="186"/>
    </row>
    <row r="1091" spans="1:10" s="114" customFormat="1" ht="22.5" x14ac:dyDescent="0.2">
      <c r="A1091" s="151" t="s">
        <v>244</v>
      </c>
      <c r="B1091" s="151" t="s">
        <v>252</v>
      </c>
      <c r="C1091" s="285" t="s">
        <v>222</v>
      </c>
      <c r="D1091" s="167" t="s">
        <v>577</v>
      </c>
      <c r="E1091" s="166"/>
      <c r="F1091" s="216"/>
      <c r="G1091" s="182"/>
      <c r="H1091" s="232"/>
      <c r="I1091" s="239"/>
      <c r="J1091" s="186"/>
    </row>
    <row r="1092" spans="1:10" s="114" customFormat="1" x14ac:dyDescent="0.2">
      <c r="A1092" s="151" t="s">
        <v>244</v>
      </c>
      <c r="B1092" s="151" t="s">
        <v>252</v>
      </c>
      <c r="C1092" s="250"/>
      <c r="D1092" s="168" t="s">
        <v>578</v>
      </c>
      <c r="E1092" s="159" t="s">
        <v>19</v>
      </c>
      <c r="F1092" s="215">
        <v>1.8</v>
      </c>
      <c r="G1092" s="181"/>
      <c r="H1092" s="118">
        <f>G1092*$F1092</f>
        <v>0</v>
      </c>
      <c r="I1092" s="239"/>
      <c r="J1092" s="186"/>
    </row>
    <row r="1093" spans="1:10" s="114" customFormat="1" x14ac:dyDescent="0.2">
      <c r="A1093" s="151" t="s">
        <v>244</v>
      </c>
      <c r="B1093" s="151" t="s">
        <v>252</v>
      </c>
      <c r="C1093" s="250"/>
      <c r="D1093" s="169"/>
      <c r="E1093" s="159"/>
      <c r="F1093" s="214"/>
      <c r="G1093" s="181"/>
      <c r="H1093" s="231"/>
      <c r="I1093" s="239"/>
      <c r="J1093" s="186"/>
    </row>
    <row r="1094" spans="1:10" s="114" customFormat="1" ht="22.5" x14ac:dyDescent="0.2">
      <c r="A1094" s="151" t="s">
        <v>244</v>
      </c>
      <c r="B1094" s="151" t="s">
        <v>252</v>
      </c>
      <c r="C1094" s="250" t="s">
        <v>223</v>
      </c>
      <c r="D1094" s="170" t="s">
        <v>436</v>
      </c>
      <c r="E1094" s="159" t="s">
        <v>6</v>
      </c>
      <c r="F1094" s="215">
        <v>1</v>
      </c>
      <c r="G1094" s="181"/>
      <c r="H1094" s="118">
        <f>G1094*$F1094</f>
        <v>0</v>
      </c>
      <c r="I1094" s="239"/>
      <c r="J1094" s="186"/>
    </row>
    <row r="1095" spans="1:10" s="114" customFormat="1" x14ac:dyDescent="0.2">
      <c r="A1095" s="151" t="s">
        <v>244</v>
      </c>
      <c r="B1095" s="151" t="s">
        <v>252</v>
      </c>
      <c r="C1095" s="250"/>
      <c r="D1095" s="160"/>
      <c r="E1095" s="159"/>
      <c r="F1095" s="214"/>
      <c r="G1095" s="181"/>
      <c r="H1095" s="231"/>
      <c r="I1095" s="239"/>
      <c r="J1095" s="186"/>
    </row>
    <row r="1096" spans="1:10" s="114" customFormat="1" x14ac:dyDescent="0.2">
      <c r="A1096" s="151" t="s">
        <v>255</v>
      </c>
      <c r="B1096" s="151" t="s">
        <v>255</v>
      </c>
      <c r="C1096" s="286"/>
      <c r="D1096" s="287" t="s">
        <v>452</v>
      </c>
      <c r="E1096" s="157"/>
      <c r="F1096" s="217"/>
      <c r="G1096" s="206"/>
      <c r="H1096" s="233">
        <f>SUM(H1092:H1094)</f>
        <v>0</v>
      </c>
      <c r="I1096" s="240"/>
      <c r="J1096" s="186"/>
    </row>
    <row r="1097" spans="1:10" s="114" customFormat="1" x14ac:dyDescent="0.2">
      <c r="A1097" s="151" t="s">
        <v>244</v>
      </c>
      <c r="B1097" s="151" t="s">
        <v>252</v>
      </c>
      <c r="C1097" s="259"/>
      <c r="D1097" s="198"/>
      <c r="E1097" s="198"/>
      <c r="F1097" s="223"/>
      <c r="G1097" s="185"/>
      <c r="H1097" s="234"/>
      <c r="I1097" s="239"/>
      <c r="J1097" s="186"/>
    </row>
    <row r="1098" spans="1:10" s="114" customFormat="1" x14ac:dyDescent="0.2">
      <c r="A1098" s="151" t="s">
        <v>244</v>
      </c>
      <c r="B1098" s="151" t="s">
        <v>252</v>
      </c>
      <c r="C1098" s="284" t="s">
        <v>453</v>
      </c>
      <c r="D1098" s="166" t="s">
        <v>579</v>
      </c>
      <c r="E1098" s="165"/>
      <c r="F1098" s="212"/>
      <c r="G1098" s="181"/>
      <c r="H1098" s="231"/>
      <c r="I1098" s="239"/>
      <c r="J1098" s="186"/>
    </row>
    <row r="1099" spans="1:10" s="114" customFormat="1" x14ac:dyDescent="0.2">
      <c r="A1099" s="151" t="s">
        <v>244</v>
      </c>
      <c r="B1099" s="151" t="s">
        <v>252</v>
      </c>
      <c r="C1099" s="285" t="s">
        <v>222</v>
      </c>
      <c r="D1099" s="167" t="s">
        <v>427</v>
      </c>
      <c r="E1099" s="166"/>
      <c r="F1099" s="216"/>
      <c r="G1099" s="182"/>
      <c r="H1099" s="232"/>
      <c r="I1099" s="239"/>
      <c r="J1099" s="186"/>
    </row>
    <row r="1100" spans="1:10" s="114" customFormat="1" x14ac:dyDescent="0.2">
      <c r="A1100" s="151" t="s">
        <v>244</v>
      </c>
      <c r="B1100" s="151" t="s">
        <v>252</v>
      </c>
      <c r="C1100" s="250"/>
      <c r="D1100" s="168" t="s">
        <v>580</v>
      </c>
      <c r="E1100" s="159" t="s">
        <v>19</v>
      </c>
      <c r="F1100" s="215">
        <v>3</v>
      </c>
      <c r="G1100" s="181"/>
      <c r="H1100" s="118">
        <f t="shared" ref="H1100:H1101" si="78">G1100*$F1100</f>
        <v>0</v>
      </c>
      <c r="I1100" s="239"/>
      <c r="J1100" s="186"/>
    </row>
    <row r="1101" spans="1:10" s="114" customFormat="1" x14ac:dyDescent="0.2">
      <c r="A1101" s="151" t="s">
        <v>244</v>
      </c>
      <c r="B1101" s="151" t="s">
        <v>252</v>
      </c>
      <c r="C1101" s="250"/>
      <c r="D1101" s="168" t="s">
        <v>581</v>
      </c>
      <c r="E1101" s="159" t="s">
        <v>19</v>
      </c>
      <c r="F1101" s="215">
        <v>4.8</v>
      </c>
      <c r="G1101" s="181"/>
      <c r="H1101" s="118">
        <f t="shared" si="78"/>
        <v>0</v>
      </c>
      <c r="I1101" s="239"/>
      <c r="J1101" s="186"/>
    </row>
    <row r="1102" spans="1:10" s="114" customFormat="1" x14ac:dyDescent="0.2">
      <c r="A1102" s="151" t="s">
        <v>244</v>
      </c>
      <c r="B1102" s="151" t="s">
        <v>252</v>
      </c>
      <c r="C1102" s="250"/>
      <c r="D1102" s="160"/>
      <c r="E1102" s="159"/>
      <c r="F1102" s="214"/>
      <c r="G1102" s="181"/>
      <c r="H1102" s="231"/>
      <c r="I1102" s="239"/>
      <c r="J1102" s="186"/>
    </row>
    <row r="1103" spans="1:10" s="114" customFormat="1" ht="22.5" x14ac:dyDescent="0.2">
      <c r="A1103" s="151" t="s">
        <v>244</v>
      </c>
      <c r="B1103" s="151" t="s">
        <v>252</v>
      </c>
      <c r="C1103" s="250" t="s">
        <v>223</v>
      </c>
      <c r="D1103" s="167" t="s">
        <v>432</v>
      </c>
      <c r="E1103" s="156"/>
      <c r="F1103" s="214"/>
      <c r="G1103" s="181"/>
      <c r="H1103" s="231"/>
      <c r="I1103" s="239"/>
      <c r="J1103" s="186"/>
    </row>
    <row r="1104" spans="1:10" s="114" customFormat="1" x14ac:dyDescent="0.2">
      <c r="A1104" s="151" t="s">
        <v>244</v>
      </c>
      <c r="B1104" s="151" t="s">
        <v>252</v>
      </c>
      <c r="C1104" s="250"/>
      <c r="D1104" s="168" t="s">
        <v>564</v>
      </c>
      <c r="E1104" s="159" t="s">
        <v>19</v>
      </c>
      <c r="F1104" s="215">
        <v>5.6000000000000005</v>
      </c>
      <c r="G1104" s="181"/>
      <c r="H1104" s="118">
        <f t="shared" ref="H1104:H1105" si="79">G1104*$F1104</f>
        <v>0</v>
      </c>
      <c r="I1104" s="239"/>
      <c r="J1104" s="186"/>
    </row>
    <row r="1105" spans="1:10" s="114" customFormat="1" x14ac:dyDescent="0.2">
      <c r="A1105" s="151" t="s">
        <v>244</v>
      </c>
      <c r="B1105" s="151" t="s">
        <v>252</v>
      </c>
      <c r="C1105" s="250"/>
      <c r="D1105" s="168" t="s">
        <v>582</v>
      </c>
      <c r="E1105" s="159" t="s">
        <v>19</v>
      </c>
      <c r="F1105" s="215">
        <v>5.6000000000000005</v>
      </c>
      <c r="G1105" s="181"/>
      <c r="H1105" s="118">
        <f t="shared" si="79"/>
        <v>0</v>
      </c>
      <c r="I1105" s="239"/>
      <c r="J1105" s="186"/>
    </row>
    <row r="1106" spans="1:10" s="114" customFormat="1" x14ac:dyDescent="0.2">
      <c r="A1106" s="151" t="s">
        <v>244</v>
      </c>
      <c r="B1106" s="151" t="s">
        <v>252</v>
      </c>
      <c r="C1106" s="250"/>
      <c r="D1106" s="168"/>
      <c r="E1106" s="156"/>
      <c r="F1106" s="214"/>
      <c r="G1106" s="181"/>
      <c r="H1106" s="231"/>
      <c r="I1106" s="239"/>
      <c r="J1106" s="186"/>
    </row>
    <row r="1107" spans="1:10" s="114" customFormat="1" ht="22.5" x14ac:dyDescent="0.2">
      <c r="A1107" s="151" t="s">
        <v>244</v>
      </c>
      <c r="B1107" s="151" t="s">
        <v>252</v>
      </c>
      <c r="C1107" s="250" t="s">
        <v>224</v>
      </c>
      <c r="D1107" s="166" t="s">
        <v>435</v>
      </c>
      <c r="E1107" s="159" t="s">
        <v>6</v>
      </c>
      <c r="F1107" s="215">
        <v>10</v>
      </c>
      <c r="G1107" s="181"/>
      <c r="H1107" s="118">
        <f>G1107*$F1107</f>
        <v>0</v>
      </c>
      <c r="I1107" s="239"/>
      <c r="J1107" s="186"/>
    </row>
    <row r="1108" spans="1:10" s="114" customFormat="1" x14ac:dyDescent="0.2">
      <c r="A1108" s="151" t="s">
        <v>244</v>
      </c>
      <c r="B1108" s="151" t="s">
        <v>252</v>
      </c>
      <c r="C1108" s="250"/>
      <c r="D1108" s="168"/>
      <c r="E1108" s="156"/>
      <c r="F1108" s="214"/>
      <c r="G1108" s="181"/>
      <c r="H1108" s="231"/>
      <c r="I1108" s="239"/>
      <c r="J1108" s="186"/>
    </row>
    <row r="1109" spans="1:10" s="114" customFormat="1" ht="22.5" x14ac:dyDescent="0.2">
      <c r="A1109" s="151" t="s">
        <v>244</v>
      </c>
      <c r="B1109" s="151" t="s">
        <v>252</v>
      </c>
      <c r="C1109" s="250" t="s">
        <v>225</v>
      </c>
      <c r="D1109" s="170" t="s">
        <v>436</v>
      </c>
      <c r="E1109" s="159" t="s">
        <v>6</v>
      </c>
      <c r="F1109" s="215">
        <v>2</v>
      </c>
      <c r="G1109" s="181"/>
      <c r="H1109" s="118">
        <f>G1109*$F1109</f>
        <v>0</v>
      </c>
      <c r="I1109" s="239"/>
      <c r="J1109" s="186"/>
    </row>
    <row r="1110" spans="1:10" s="114" customFormat="1" x14ac:dyDescent="0.2">
      <c r="A1110" s="151" t="s">
        <v>244</v>
      </c>
      <c r="B1110" s="151" t="s">
        <v>252</v>
      </c>
      <c r="C1110" s="250"/>
      <c r="D1110" s="160"/>
      <c r="E1110" s="159"/>
      <c r="F1110" s="214"/>
      <c r="G1110" s="181"/>
      <c r="H1110" s="231"/>
      <c r="I1110" s="239"/>
      <c r="J1110" s="186"/>
    </row>
    <row r="1111" spans="1:10" s="114" customFormat="1" x14ac:dyDescent="0.2">
      <c r="A1111" s="151" t="s">
        <v>255</v>
      </c>
      <c r="B1111" s="151" t="s">
        <v>255</v>
      </c>
      <c r="C1111" s="286"/>
      <c r="D1111" s="287" t="s">
        <v>458</v>
      </c>
      <c r="E1111" s="157"/>
      <c r="F1111" s="217"/>
      <c r="G1111" s="206"/>
      <c r="H1111" s="233">
        <f>SUM(H1100:H1109)</f>
        <v>0</v>
      </c>
      <c r="I1111" s="240"/>
      <c r="J1111" s="186"/>
    </row>
    <row r="1112" spans="1:10" s="114" customFormat="1" x14ac:dyDescent="0.2">
      <c r="A1112" s="151" t="s">
        <v>255</v>
      </c>
      <c r="B1112" s="151" t="s">
        <v>255</v>
      </c>
      <c r="C1112" s="250"/>
      <c r="D1112" s="160"/>
      <c r="E1112" s="159"/>
      <c r="F1112" s="214"/>
      <c r="G1112" s="181"/>
      <c r="H1112" s="231"/>
      <c r="I1112" s="239"/>
      <c r="J1112" s="186"/>
    </row>
    <row r="1113" spans="1:10" s="114" customFormat="1" ht="22.5" x14ac:dyDescent="0.2">
      <c r="A1113" s="151" t="s">
        <v>255</v>
      </c>
      <c r="B1113" s="151" t="s">
        <v>255</v>
      </c>
      <c r="C1113" s="288" t="s">
        <v>228</v>
      </c>
      <c r="D1113" s="145" t="s">
        <v>583</v>
      </c>
      <c r="E1113" s="144"/>
      <c r="F1113" s="143"/>
      <c r="G1113" s="142"/>
      <c r="H1113" s="141">
        <f>H1075+H1088+H1096+H1111</f>
        <v>0</v>
      </c>
      <c r="I1113" s="148"/>
      <c r="J1113" s="186"/>
    </row>
    <row r="1114" spans="1:10" s="114" customFormat="1" x14ac:dyDescent="0.2">
      <c r="A1114" s="171" t="s">
        <v>255</v>
      </c>
      <c r="B1114" s="171" t="s">
        <v>255</v>
      </c>
      <c r="C1114" s="285"/>
      <c r="D1114" s="167"/>
      <c r="E1114" s="166"/>
      <c r="F1114" s="216"/>
      <c r="G1114" s="182"/>
      <c r="H1114" s="232"/>
      <c r="I1114" s="239"/>
      <c r="J1114" s="186"/>
    </row>
    <row r="1115" spans="1:10" s="114" customFormat="1" x14ac:dyDescent="0.2">
      <c r="A1115" s="171" t="s">
        <v>244</v>
      </c>
      <c r="B1115" s="171" t="s">
        <v>250</v>
      </c>
      <c r="C1115" s="284" t="s">
        <v>229</v>
      </c>
      <c r="D1115" s="187" t="s">
        <v>584</v>
      </c>
      <c r="E1115" s="159"/>
      <c r="F1115" s="214"/>
      <c r="G1115" s="181"/>
      <c r="H1115" s="231"/>
      <c r="I1115" s="239"/>
      <c r="J1115" s="186"/>
    </row>
    <row r="1116" spans="1:10" s="114" customFormat="1" x14ac:dyDescent="0.2">
      <c r="A1116" s="171" t="s">
        <v>244</v>
      </c>
      <c r="B1116" s="171" t="s">
        <v>250</v>
      </c>
      <c r="C1116" s="249"/>
      <c r="D1116" s="165"/>
      <c r="E1116" s="165"/>
      <c r="F1116" s="212"/>
      <c r="G1116" s="181"/>
      <c r="H1116" s="231"/>
      <c r="I1116" s="239"/>
      <c r="J1116" s="186"/>
    </row>
    <row r="1117" spans="1:10" s="114" customFormat="1" x14ac:dyDescent="0.2">
      <c r="A1117" s="171" t="s">
        <v>244</v>
      </c>
      <c r="B1117" s="171" t="s">
        <v>250</v>
      </c>
      <c r="C1117" s="284" t="s">
        <v>425</v>
      </c>
      <c r="D1117" s="166" t="s">
        <v>585</v>
      </c>
      <c r="E1117" s="165"/>
      <c r="F1117" s="212"/>
      <c r="G1117" s="181"/>
      <c r="H1117" s="231"/>
      <c r="I1117" s="239"/>
      <c r="J1117" s="186"/>
    </row>
    <row r="1118" spans="1:10" s="114" customFormat="1" x14ac:dyDescent="0.2">
      <c r="A1118" s="151" t="s">
        <v>244</v>
      </c>
      <c r="B1118" s="151" t="s">
        <v>250</v>
      </c>
      <c r="C1118" s="285" t="s">
        <v>222</v>
      </c>
      <c r="D1118" s="167" t="s">
        <v>427</v>
      </c>
      <c r="E1118" s="166"/>
      <c r="F1118" s="216"/>
      <c r="G1118" s="183"/>
      <c r="H1118" s="232"/>
      <c r="I1118" s="239"/>
      <c r="J1118" s="186"/>
    </row>
    <row r="1119" spans="1:10" s="114" customFormat="1" x14ac:dyDescent="0.2">
      <c r="A1119" s="151" t="s">
        <v>244</v>
      </c>
      <c r="B1119" s="151" t="s">
        <v>250</v>
      </c>
      <c r="C1119" s="250"/>
      <c r="D1119" s="168" t="s">
        <v>586</v>
      </c>
      <c r="E1119" s="159" t="s">
        <v>19</v>
      </c>
      <c r="F1119" s="215">
        <v>6.2720000000000002</v>
      </c>
      <c r="G1119" s="181"/>
      <c r="H1119" s="118">
        <f t="shared" ref="H1119:H1125" si="80">G1119*$F1119</f>
        <v>0</v>
      </c>
      <c r="I1119" s="239"/>
      <c r="J1119" s="186"/>
    </row>
    <row r="1120" spans="1:10" s="114" customFormat="1" x14ac:dyDescent="0.2">
      <c r="A1120" s="151" t="s">
        <v>244</v>
      </c>
      <c r="B1120" s="151" t="s">
        <v>250</v>
      </c>
      <c r="C1120" s="250"/>
      <c r="D1120" s="168" t="s">
        <v>587</v>
      </c>
      <c r="E1120" s="159" t="s">
        <v>19</v>
      </c>
      <c r="F1120" s="215">
        <v>7.0400000000000009</v>
      </c>
      <c r="G1120" s="181"/>
      <c r="H1120" s="118">
        <f t="shared" si="80"/>
        <v>0</v>
      </c>
      <c r="I1120" s="239"/>
      <c r="J1120" s="186"/>
    </row>
    <row r="1121" spans="1:10" s="114" customFormat="1" x14ac:dyDescent="0.2">
      <c r="A1121" s="151" t="s">
        <v>244</v>
      </c>
      <c r="B1121" s="151" t="s">
        <v>250</v>
      </c>
      <c r="C1121" s="250"/>
      <c r="D1121" s="168" t="s">
        <v>588</v>
      </c>
      <c r="E1121" s="159" t="s">
        <v>19</v>
      </c>
      <c r="F1121" s="215">
        <v>2.8600000000000003</v>
      </c>
      <c r="G1121" s="181"/>
      <c r="H1121" s="118">
        <f t="shared" si="80"/>
        <v>0</v>
      </c>
      <c r="I1121" s="239"/>
      <c r="J1121" s="186"/>
    </row>
    <row r="1122" spans="1:10" s="114" customFormat="1" x14ac:dyDescent="0.2">
      <c r="A1122" s="151" t="s">
        <v>244</v>
      </c>
      <c r="B1122" s="151" t="s">
        <v>250</v>
      </c>
      <c r="C1122" s="250"/>
      <c r="D1122" s="168" t="s">
        <v>474</v>
      </c>
      <c r="E1122" s="159" t="s">
        <v>19</v>
      </c>
      <c r="F1122" s="215">
        <v>1.32</v>
      </c>
      <c r="G1122" s="181"/>
      <c r="H1122" s="118">
        <f t="shared" si="80"/>
        <v>0</v>
      </c>
      <c r="I1122" s="239"/>
      <c r="J1122" s="186"/>
    </row>
    <row r="1123" spans="1:10" s="114" customFormat="1" x14ac:dyDescent="0.2">
      <c r="A1123" s="151" t="s">
        <v>244</v>
      </c>
      <c r="B1123" s="151" t="s">
        <v>250</v>
      </c>
      <c r="C1123" s="250"/>
      <c r="D1123" s="168" t="s">
        <v>589</v>
      </c>
      <c r="E1123" s="159" t="s">
        <v>19</v>
      </c>
      <c r="F1123" s="215">
        <v>1.2</v>
      </c>
      <c r="G1123" s="181"/>
      <c r="H1123" s="118">
        <f t="shared" si="80"/>
        <v>0</v>
      </c>
      <c r="I1123" s="239"/>
      <c r="J1123" s="186"/>
    </row>
    <row r="1124" spans="1:10" s="114" customFormat="1" x14ac:dyDescent="0.2">
      <c r="A1124" s="151" t="s">
        <v>244</v>
      </c>
      <c r="B1124" s="151" t="s">
        <v>250</v>
      </c>
      <c r="C1124" s="250"/>
      <c r="D1124" s="168" t="s">
        <v>590</v>
      </c>
      <c r="E1124" s="159" t="s">
        <v>19</v>
      </c>
      <c r="F1124" s="215">
        <v>2.25</v>
      </c>
      <c r="G1124" s="181"/>
      <c r="H1124" s="118">
        <f t="shared" si="80"/>
        <v>0</v>
      </c>
      <c r="I1124" s="239"/>
      <c r="J1124" s="186"/>
    </row>
    <row r="1125" spans="1:10" s="114" customFormat="1" x14ac:dyDescent="0.2">
      <c r="A1125" s="151" t="s">
        <v>244</v>
      </c>
      <c r="B1125" s="151" t="s">
        <v>250</v>
      </c>
      <c r="C1125" s="250"/>
      <c r="D1125" s="168" t="s">
        <v>591</v>
      </c>
      <c r="E1125" s="159" t="s">
        <v>19</v>
      </c>
      <c r="F1125" s="215">
        <v>2</v>
      </c>
      <c r="G1125" s="181"/>
      <c r="H1125" s="118">
        <f t="shared" si="80"/>
        <v>0</v>
      </c>
      <c r="I1125" s="239"/>
      <c r="J1125" s="186"/>
    </row>
    <row r="1126" spans="1:10" s="114" customFormat="1" x14ac:dyDescent="0.2">
      <c r="A1126" s="151" t="s">
        <v>244</v>
      </c>
      <c r="B1126" s="151" t="s">
        <v>250</v>
      </c>
      <c r="C1126" s="250"/>
      <c r="D1126" s="169"/>
      <c r="E1126" s="159"/>
      <c r="F1126" s="214"/>
      <c r="G1126" s="181"/>
      <c r="H1126" s="231"/>
      <c r="I1126" s="239"/>
      <c r="J1126" s="186"/>
    </row>
    <row r="1127" spans="1:10" s="114" customFormat="1" ht="22.5" x14ac:dyDescent="0.2">
      <c r="A1127" s="151" t="s">
        <v>244</v>
      </c>
      <c r="B1127" s="151" t="s">
        <v>250</v>
      </c>
      <c r="C1127" s="250" t="s">
        <v>223</v>
      </c>
      <c r="D1127" s="167" t="s">
        <v>432</v>
      </c>
      <c r="E1127" s="156"/>
      <c r="F1127" s="214"/>
      <c r="G1127" s="181"/>
      <c r="H1127" s="231"/>
      <c r="I1127" s="239"/>
      <c r="J1127" s="186"/>
    </row>
    <row r="1128" spans="1:10" s="114" customFormat="1" x14ac:dyDescent="0.2">
      <c r="A1128" s="151" t="s">
        <v>244</v>
      </c>
      <c r="B1128" s="151" t="s">
        <v>250</v>
      </c>
      <c r="C1128" s="250"/>
      <c r="D1128" s="168" t="s">
        <v>592</v>
      </c>
      <c r="E1128" s="159" t="s">
        <v>19</v>
      </c>
      <c r="F1128" s="215">
        <v>49.6</v>
      </c>
      <c r="G1128" s="181"/>
      <c r="H1128" s="118">
        <f t="shared" ref="H1128:H1132" si="81">G1128*$F1128</f>
        <v>0</v>
      </c>
      <c r="I1128" s="239"/>
      <c r="J1128" s="186"/>
    </row>
    <row r="1129" spans="1:10" s="114" customFormat="1" x14ac:dyDescent="0.2">
      <c r="A1129" s="151" t="s">
        <v>244</v>
      </c>
      <c r="B1129" s="151" t="s">
        <v>250</v>
      </c>
      <c r="C1129" s="250"/>
      <c r="D1129" s="168" t="s">
        <v>593</v>
      </c>
      <c r="E1129" s="159" t="s">
        <v>19</v>
      </c>
      <c r="F1129" s="215">
        <v>49.6</v>
      </c>
      <c r="G1129" s="181"/>
      <c r="H1129" s="118">
        <f t="shared" si="81"/>
        <v>0</v>
      </c>
      <c r="I1129" s="239"/>
      <c r="J1129" s="186"/>
    </row>
    <row r="1130" spans="1:10" s="114" customFormat="1" x14ac:dyDescent="0.2">
      <c r="A1130" s="151" t="s">
        <v>244</v>
      </c>
      <c r="B1130" s="151" t="s">
        <v>250</v>
      </c>
      <c r="C1130" s="250"/>
      <c r="D1130" s="168" t="s">
        <v>594</v>
      </c>
      <c r="E1130" s="159" t="s">
        <v>19</v>
      </c>
      <c r="F1130" s="215">
        <v>49.6</v>
      </c>
      <c r="G1130" s="181"/>
      <c r="H1130" s="118">
        <f t="shared" si="81"/>
        <v>0</v>
      </c>
      <c r="I1130" s="239"/>
      <c r="J1130" s="186"/>
    </row>
    <row r="1131" spans="1:10" s="114" customFormat="1" x14ac:dyDescent="0.2">
      <c r="A1131" s="151" t="s">
        <v>244</v>
      </c>
      <c r="B1131" s="151" t="s">
        <v>250</v>
      </c>
      <c r="C1131" s="250"/>
      <c r="D1131" s="168" t="s">
        <v>595</v>
      </c>
      <c r="E1131" s="159" t="s">
        <v>19</v>
      </c>
      <c r="F1131" s="215">
        <v>49.6</v>
      </c>
      <c r="G1131" s="181"/>
      <c r="H1131" s="118">
        <f t="shared" si="81"/>
        <v>0</v>
      </c>
      <c r="I1131" s="239"/>
      <c r="J1131" s="186"/>
    </row>
    <row r="1132" spans="1:10" s="114" customFormat="1" x14ac:dyDescent="0.2">
      <c r="A1132" s="151" t="s">
        <v>244</v>
      </c>
      <c r="B1132" s="151" t="s">
        <v>250</v>
      </c>
      <c r="C1132" s="250"/>
      <c r="D1132" s="168" t="s">
        <v>596</v>
      </c>
      <c r="E1132" s="159" t="s">
        <v>19</v>
      </c>
      <c r="F1132" s="215">
        <v>49.6</v>
      </c>
      <c r="G1132" s="181"/>
      <c r="H1132" s="118">
        <f t="shared" si="81"/>
        <v>0</v>
      </c>
      <c r="I1132" s="239"/>
      <c r="J1132" s="186"/>
    </row>
    <row r="1133" spans="1:10" s="114" customFormat="1" x14ac:dyDescent="0.2">
      <c r="A1133" s="151" t="s">
        <v>244</v>
      </c>
      <c r="B1133" s="151" t="s">
        <v>250</v>
      </c>
      <c r="C1133" s="250"/>
      <c r="D1133" s="168"/>
      <c r="E1133" s="156"/>
      <c r="F1133" s="214"/>
      <c r="G1133" s="181"/>
      <c r="H1133" s="231"/>
      <c r="I1133" s="239"/>
      <c r="J1133" s="186"/>
    </row>
    <row r="1134" spans="1:10" s="114" customFormat="1" x14ac:dyDescent="0.2">
      <c r="A1134" s="151" t="s">
        <v>244</v>
      </c>
      <c r="B1134" s="151" t="s">
        <v>250</v>
      </c>
      <c r="C1134" s="250" t="s">
        <v>224</v>
      </c>
      <c r="D1134" s="170" t="s">
        <v>106</v>
      </c>
      <c r="E1134" s="159" t="s">
        <v>6</v>
      </c>
      <c r="F1134" s="215">
        <v>14</v>
      </c>
      <c r="G1134" s="181"/>
      <c r="H1134" s="118">
        <f>G1134*$F1134</f>
        <v>0</v>
      </c>
      <c r="I1134" s="239"/>
      <c r="J1134" s="186"/>
    </row>
    <row r="1135" spans="1:10" s="114" customFormat="1" x14ac:dyDescent="0.2">
      <c r="A1135" s="151" t="s">
        <v>244</v>
      </c>
      <c r="B1135" s="151" t="s">
        <v>250</v>
      </c>
      <c r="C1135" s="250"/>
      <c r="D1135" s="168"/>
      <c r="E1135" s="156"/>
      <c r="F1135" s="214"/>
      <c r="G1135" s="181"/>
      <c r="H1135" s="231"/>
      <c r="I1135" s="239"/>
      <c r="J1135" s="186"/>
    </row>
    <row r="1136" spans="1:10" s="114" customFormat="1" ht="22.5" x14ac:dyDescent="0.2">
      <c r="A1136" s="151" t="s">
        <v>244</v>
      </c>
      <c r="B1136" s="151" t="s">
        <v>250</v>
      </c>
      <c r="C1136" s="250" t="s">
        <v>225</v>
      </c>
      <c r="D1136" s="170" t="s">
        <v>436</v>
      </c>
      <c r="E1136" s="159" t="s">
        <v>6</v>
      </c>
      <c r="F1136" s="215">
        <v>8</v>
      </c>
      <c r="G1136" s="181"/>
      <c r="H1136" s="118">
        <f>G1136*$F1136</f>
        <v>0</v>
      </c>
      <c r="I1136" s="239"/>
      <c r="J1136" s="186"/>
    </row>
    <row r="1137" spans="1:10" s="114" customFormat="1" x14ac:dyDescent="0.2">
      <c r="A1137" s="151" t="s">
        <v>244</v>
      </c>
      <c r="B1137" s="151" t="s">
        <v>250</v>
      </c>
      <c r="C1137" s="250"/>
      <c r="D1137" s="168"/>
      <c r="E1137" s="156"/>
      <c r="F1137" s="214"/>
      <c r="G1137" s="181"/>
      <c r="H1137" s="231"/>
      <c r="I1137" s="239"/>
      <c r="J1137" s="186"/>
    </row>
    <row r="1138" spans="1:10" s="114" customFormat="1" ht="22.5" x14ac:dyDescent="0.2">
      <c r="A1138" s="151" t="s">
        <v>244</v>
      </c>
      <c r="B1138" s="151" t="s">
        <v>250</v>
      </c>
      <c r="C1138" s="250" t="s">
        <v>226</v>
      </c>
      <c r="D1138" s="170" t="s">
        <v>436</v>
      </c>
      <c r="E1138" s="159" t="s">
        <v>6</v>
      </c>
      <c r="F1138" s="215">
        <v>2</v>
      </c>
      <c r="G1138" s="181"/>
      <c r="H1138" s="118">
        <f>G1138*$F1138</f>
        <v>0</v>
      </c>
      <c r="I1138" s="239"/>
      <c r="J1138" s="186"/>
    </row>
    <row r="1139" spans="1:10" s="114" customFormat="1" x14ac:dyDescent="0.2">
      <c r="A1139" s="151" t="s">
        <v>244</v>
      </c>
      <c r="B1139" s="151" t="s">
        <v>250</v>
      </c>
      <c r="C1139" s="250"/>
      <c r="D1139" s="160"/>
      <c r="E1139" s="159"/>
      <c r="F1139" s="214"/>
      <c r="G1139" s="181"/>
      <c r="H1139" s="231"/>
      <c r="I1139" s="239"/>
      <c r="J1139" s="186"/>
    </row>
    <row r="1140" spans="1:10" s="114" customFormat="1" x14ac:dyDescent="0.2">
      <c r="A1140" s="151" t="s">
        <v>244</v>
      </c>
      <c r="B1140" s="151" t="s">
        <v>250</v>
      </c>
      <c r="C1140" s="250" t="s">
        <v>227</v>
      </c>
      <c r="D1140" s="187" t="s">
        <v>534</v>
      </c>
      <c r="E1140" s="159"/>
      <c r="F1140" s="214"/>
      <c r="G1140" s="181"/>
      <c r="H1140" s="231"/>
      <c r="I1140" s="239"/>
      <c r="J1140" s="186"/>
    </row>
    <row r="1141" spans="1:10" s="114" customFormat="1" x14ac:dyDescent="0.2">
      <c r="A1141" s="151" t="s">
        <v>244</v>
      </c>
      <c r="B1141" s="151" t="s">
        <v>250</v>
      </c>
      <c r="C1141" s="250"/>
      <c r="D1141" s="160" t="s">
        <v>597</v>
      </c>
      <c r="E1141" s="159" t="s">
        <v>6</v>
      </c>
      <c r="F1141" s="215">
        <v>4</v>
      </c>
      <c r="G1141" s="181"/>
      <c r="H1141" s="118">
        <f>G1141*$F1141</f>
        <v>0</v>
      </c>
      <c r="I1141" s="239"/>
      <c r="J1141" s="186"/>
    </row>
    <row r="1142" spans="1:10" s="114" customFormat="1" x14ac:dyDescent="0.2">
      <c r="A1142" s="151" t="s">
        <v>244</v>
      </c>
      <c r="B1142" s="151" t="s">
        <v>250</v>
      </c>
      <c r="C1142" s="250"/>
      <c r="D1142" s="160"/>
      <c r="E1142" s="159"/>
      <c r="F1142" s="214"/>
      <c r="G1142" s="181"/>
      <c r="H1142" s="231"/>
      <c r="I1142" s="239"/>
      <c r="J1142" s="186"/>
    </row>
    <row r="1143" spans="1:10" s="114" customFormat="1" x14ac:dyDescent="0.2">
      <c r="A1143" s="151" t="s">
        <v>255</v>
      </c>
      <c r="B1143" s="151" t="s">
        <v>255</v>
      </c>
      <c r="C1143" s="286"/>
      <c r="D1143" s="287" t="s">
        <v>437</v>
      </c>
      <c r="E1143" s="157"/>
      <c r="F1143" s="217"/>
      <c r="G1143" s="206"/>
      <c r="H1143" s="233">
        <f>SUM(H1119:H1141)</f>
        <v>0</v>
      </c>
      <c r="I1143" s="240"/>
      <c r="J1143" s="186"/>
    </row>
    <row r="1144" spans="1:10" s="114" customFormat="1" x14ac:dyDescent="0.2">
      <c r="A1144" s="151" t="s">
        <v>244</v>
      </c>
      <c r="B1144" s="151" t="s">
        <v>250</v>
      </c>
      <c r="C1144" s="259"/>
      <c r="D1144" s="198"/>
      <c r="E1144" s="198"/>
      <c r="F1144" s="223"/>
      <c r="G1144" s="185"/>
      <c r="H1144" s="234"/>
      <c r="I1144" s="239"/>
      <c r="J1144" s="186"/>
    </row>
    <row r="1145" spans="1:10" s="114" customFormat="1" x14ac:dyDescent="0.2">
      <c r="A1145" s="151" t="s">
        <v>244</v>
      </c>
      <c r="B1145" s="151" t="s">
        <v>250</v>
      </c>
      <c r="C1145" s="284" t="s">
        <v>438</v>
      </c>
      <c r="D1145" s="166" t="s">
        <v>598</v>
      </c>
      <c r="E1145" s="165"/>
      <c r="F1145" s="212"/>
      <c r="G1145" s="181"/>
      <c r="H1145" s="231"/>
      <c r="I1145" s="239"/>
      <c r="J1145" s="186"/>
    </row>
    <row r="1146" spans="1:10" s="114" customFormat="1" x14ac:dyDescent="0.2">
      <c r="A1146" s="151" t="s">
        <v>244</v>
      </c>
      <c r="B1146" s="151" t="s">
        <v>250</v>
      </c>
      <c r="C1146" s="285" t="s">
        <v>222</v>
      </c>
      <c r="D1146" s="167" t="s">
        <v>427</v>
      </c>
      <c r="E1146" s="166"/>
      <c r="F1146" s="216"/>
      <c r="G1146" s="182"/>
      <c r="H1146" s="232"/>
      <c r="I1146" s="239"/>
      <c r="J1146" s="186"/>
    </row>
    <row r="1147" spans="1:10" s="114" customFormat="1" x14ac:dyDescent="0.2">
      <c r="A1147" s="151" t="s">
        <v>244</v>
      </c>
      <c r="B1147" s="151" t="s">
        <v>250</v>
      </c>
      <c r="C1147" s="250"/>
      <c r="D1147" s="168" t="s">
        <v>599</v>
      </c>
      <c r="E1147" s="159" t="s">
        <v>19</v>
      </c>
      <c r="F1147" s="215">
        <v>1.8374999999999999</v>
      </c>
      <c r="G1147" s="181"/>
      <c r="H1147" s="118">
        <f t="shared" ref="H1147:H1149" si="82">G1147*$F1147</f>
        <v>0</v>
      </c>
      <c r="I1147" s="239"/>
      <c r="J1147" s="186"/>
    </row>
    <row r="1148" spans="1:10" s="114" customFormat="1" x14ac:dyDescent="0.2">
      <c r="A1148" s="151" t="s">
        <v>244</v>
      </c>
      <c r="B1148" s="151" t="s">
        <v>250</v>
      </c>
      <c r="C1148" s="250"/>
      <c r="D1148" s="168" t="s">
        <v>600</v>
      </c>
      <c r="E1148" s="159" t="s">
        <v>19</v>
      </c>
      <c r="F1148" s="215">
        <v>1.4400000000000002</v>
      </c>
      <c r="G1148" s="181"/>
      <c r="H1148" s="118">
        <f t="shared" si="82"/>
        <v>0</v>
      </c>
      <c r="I1148" s="239"/>
      <c r="J1148" s="186"/>
    </row>
    <row r="1149" spans="1:10" s="114" customFormat="1" x14ac:dyDescent="0.2">
      <c r="A1149" s="151" t="s">
        <v>244</v>
      </c>
      <c r="B1149" s="151" t="s">
        <v>250</v>
      </c>
      <c r="C1149" s="250"/>
      <c r="D1149" s="168" t="s">
        <v>601</v>
      </c>
      <c r="E1149" s="159" t="s">
        <v>19</v>
      </c>
      <c r="F1149" s="215">
        <v>2.2050000000000001</v>
      </c>
      <c r="G1149" s="181"/>
      <c r="H1149" s="118">
        <f t="shared" si="82"/>
        <v>0</v>
      </c>
      <c r="I1149" s="239"/>
      <c r="J1149" s="186"/>
    </row>
    <row r="1150" spans="1:10" s="114" customFormat="1" x14ac:dyDescent="0.2">
      <c r="A1150" s="151" t="s">
        <v>244</v>
      </c>
      <c r="B1150" s="151" t="s">
        <v>250</v>
      </c>
      <c r="C1150" s="250"/>
      <c r="D1150" s="169"/>
      <c r="E1150" s="159"/>
      <c r="F1150" s="214"/>
      <c r="G1150" s="181"/>
      <c r="H1150" s="231"/>
      <c r="I1150" s="239"/>
      <c r="J1150" s="186"/>
    </row>
    <row r="1151" spans="1:10" s="114" customFormat="1" ht="22.5" x14ac:dyDescent="0.2">
      <c r="A1151" s="151" t="s">
        <v>244</v>
      </c>
      <c r="B1151" s="151" t="s">
        <v>250</v>
      </c>
      <c r="C1151" s="250" t="s">
        <v>223</v>
      </c>
      <c r="D1151" s="172" t="s">
        <v>432</v>
      </c>
      <c r="E1151" s="156"/>
      <c r="F1151" s="214"/>
      <c r="G1151" s="181"/>
      <c r="H1151" s="231"/>
      <c r="I1151" s="239"/>
      <c r="J1151" s="186"/>
    </row>
    <row r="1152" spans="1:10" s="114" customFormat="1" x14ac:dyDescent="0.2">
      <c r="A1152" s="151" t="s">
        <v>244</v>
      </c>
      <c r="B1152" s="151" t="s">
        <v>250</v>
      </c>
      <c r="C1152" s="250"/>
      <c r="D1152" s="168" t="s">
        <v>602</v>
      </c>
      <c r="E1152" s="159" t="s">
        <v>19</v>
      </c>
      <c r="F1152" s="215">
        <v>18.2</v>
      </c>
      <c r="G1152" s="181"/>
      <c r="H1152" s="118">
        <f>G1152*$F1152</f>
        <v>0</v>
      </c>
      <c r="I1152" s="239"/>
      <c r="J1152" s="186"/>
    </row>
    <row r="1153" spans="1:10" s="114" customFormat="1" x14ac:dyDescent="0.2">
      <c r="A1153" s="151" t="s">
        <v>244</v>
      </c>
      <c r="B1153" s="151" t="s">
        <v>250</v>
      </c>
      <c r="C1153" s="250"/>
      <c r="D1153" s="168"/>
      <c r="E1153" s="156"/>
      <c r="F1153" s="214"/>
      <c r="G1153" s="181"/>
      <c r="H1153" s="231"/>
      <c r="I1153" s="239"/>
      <c r="J1153" s="186"/>
    </row>
    <row r="1154" spans="1:10" s="114" customFormat="1" ht="22.5" x14ac:dyDescent="0.2">
      <c r="A1154" s="151" t="s">
        <v>244</v>
      </c>
      <c r="B1154" s="151" t="s">
        <v>250</v>
      </c>
      <c r="C1154" s="250" t="s">
        <v>224</v>
      </c>
      <c r="D1154" s="170" t="s">
        <v>603</v>
      </c>
      <c r="E1154" s="159" t="s">
        <v>6</v>
      </c>
      <c r="F1154" s="215">
        <v>5</v>
      </c>
      <c r="G1154" s="181"/>
      <c r="H1154" s="118">
        <f>G1154*$F1154</f>
        <v>0</v>
      </c>
      <c r="I1154" s="239"/>
      <c r="J1154" s="186"/>
    </row>
    <row r="1155" spans="1:10" s="114" customFormat="1" x14ac:dyDescent="0.2">
      <c r="A1155" s="151" t="s">
        <v>244</v>
      </c>
      <c r="B1155" s="151" t="s">
        <v>250</v>
      </c>
      <c r="C1155" s="250"/>
      <c r="D1155" s="168"/>
      <c r="E1155" s="156"/>
      <c r="F1155" s="214"/>
      <c r="G1155" s="181"/>
      <c r="H1155" s="231"/>
      <c r="I1155" s="239"/>
      <c r="J1155" s="186"/>
    </row>
    <row r="1156" spans="1:10" s="114" customFormat="1" ht="22.5" x14ac:dyDescent="0.2">
      <c r="A1156" s="151" t="s">
        <v>244</v>
      </c>
      <c r="B1156" s="151" t="s">
        <v>250</v>
      </c>
      <c r="C1156" s="250" t="s">
        <v>225</v>
      </c>
      <c r="D1156" s="170" t="s">
        <v>436</v>
      </c>
      <c r="E1156" s="159" t="s">
        <v>6</v>
      </c>
      <c r="F1156" s="215">
        <v>1</v>
      </c>
      <c r="G1156" s="181"/>
      <c r="H1156" s="118">
        <f>G1156*$F1156</f>
        <v>0</v>
      </c>
      <c r="I1156" s="239"/>
      <c r="J1156" s="186"/>
    </row>
    <row r="1157" spans="1:10" s="114" customFormat="1" x14ac:dyDescent="0.2">
      <c r="A1157" s="151" t="s">
        <v>244</v>
      </c>
      <c r="B1157" s="151" t="s">
        <v>250</v>
      </c>
      <c r="C1157" s="250"/>
      <c r="D1157" s="160"/>
      <c r="E1157" s="159"/>
      <c r="F1157" s="214"/>
      <c r="G1157" s="181"/>
      <c r="H1157" s="231"/>
      <c r="I1157" s="239"/>
      <c r="J1157" s="186"/>
    </row>
    <row r="1158" spans="1:10" s="114" customFormat="1" x14ac:dyDescent="0.2">
      <c r="A1158" s="151" t="s">
        <v>255</v>
      </c>
      <c r="B1158" s="151" t="s">
        <v>255</v>
      </c>
      <c r="C1158" s="286"/>
      <c r="D1158" s="287" t="s">
        <v>447</v>
      </c>
      <c r="E1158" s="157"/>
      <c r="F1158" s="217"/>
      <c r="G1158" s="206"/>
      <c r="H1158" s="233">
        <f>SUM(H1147:H1156)</f>
        <v>0</v>
      </c>
      <c r="I1158" s="240"/>
      <c r="J1158" s="186"/>
    </row>
    <row r="1159" spans="1:10" s="114" customFormat="1" x14ac:dyDescent="0.2">
      <c r="A1159" s="151" t="s">
        <v>244</v>
      </c>
      <c r="B1159" s="151" t="s">
        <v>250</v>
      </c>
      <c r="C1159" s="259"/>
      <c r="D1159" s="198"/>
      <c r="E1159" s="198"/>
      <c r="F1159" s="223"/>
      <c r="G1159" s="185"/>
      <c r="H1159" s="234"/>
      <c r="I1159" s="239"/>
      <c r="J1159" s="186"/>
    </row>
    <row r="1160" spans="1:10" s="114" customFormat="1" x14ac:dyDescent="0.2">
      <c r="A1160" s="151" t="s">
        <v>244</v>
      </c>
      <c r="B1160" s="151" t="s">
        <v>250</v>
      </c>
      <c r="C1160" s="284" t="s">
        <v>448</v>
      </c>
      <c r="D1160" s="166" t="s">
        <v>604</v>
      </c>
      <c r="E1160" s="165"/>
      <c r="F1160" s="212"/>
      <c r="G1160" s="181"/>
      <c r="H1160" s="231"/>
      <c r="I1160" s="239"/>
      <c r="J1160" s="186"/>
    </row>
    <row r="1161" spans="1:10" s="114" customFormat="1" x14ac:dyDescent="0.2">
      <c r="A1161" s="151" t="s">
        <v>244</v>
      </c>
      <c r="B1161" s="151" t="s">
        <v>250</v>
      </c>
      <c r="C1161" s="285" t="s">
        <v>222</v>
      </c>
      <c r="D1161" s="167" t="s">
        <v>427</v>
      </c>
      <c r="E1161" s="166"/>
      <c r="F1161" s="216"/>
      <c r="G1161" s="182"/>
      <c r="H1161" s="232"/>
      <c r="I1161" s="239"/>
      <c r="J1161" s="186"/>
    </row>
    <row r="1162" spans="1:10" s="114" customFormat="1" x14ac:dyDescent="0.2">
      <c r="A1162" s="151" t="s">
        <v>244</v>
      </c>
      <c r="B1162" s="151" t="s">
        <v>250</v>
      </c>
      <c r="C1162" s="250"/>
      <c r="D1162" s="168" t="s">
        <v>605</v>
      </c>
      <c r="E1162" s="159" t="s">
        <v>19</v>
      </c>
      <c r="F1162" s="215">
        <v>9.66</v>
      </c>
      <c r="G1162" s="181"/>
      <c r="H1162" s="118">
        <f t="shared" ref="H1162:H1164" si="83">G1162*$F1162</f>
        <v>0</v>
      </c>
      <c r="I1162" s="239"/>
      <c r="J1162" s="186"/>
    </row>
    <row r="1163" spans="1:10" s="114" customFormat="1" x14ac:dyDescent="0.2">
      <c r="A1163" s="151" t="s">
        <v>244</v>
      </c>
      <c r="B1163" s="151" t="s">
        <v>250</v>
      </c>
      <c r="C1163" s="250"/>
      <c r="D1163" s="168" t="s">
        <v>606</v>
      </c>
      <c r="E1163" s="159" t="s">
        <v>19</v>
      </c>
      <c r="F1163" s="215">
        <v>5.25</v>
      </c>
      <c r="G1163" s="181"/>
      <c r="H1163" s="118">
        <f t="shared" si="83"/>
        <v>0</v>
      </c>
      <c r="I1163" s="239"/>
      <c r="J1163" s="186"/>
    </row>
    <row r="1164" spans="1:10" s="114" customFormat="1" x14ac:dyDescent="0.2">
      <c r="A1164" s="151" t="s">
        <v>244</v>
      </c>
      <c r="B1164" s="151" t="s">
        <v>250</v>
      </c>
      <c r="C1164" s="250"/>
      <c r="D1164" s="168" t="s">
        <v>607</v>
      </c>
      <c r="E1164" s="159" t="s">
        <v>19</v>
      </c>
      <c r="F1164" s="215">
        <v>3.9600000000000004</v>
      </c>
      <c r="G1164" s="181"/>
      <c r="H1164" s="118">
        <f t="shared" si="83"/>
        <v>0</v>
      </c>
      <c r="I1164" s="239"/>
      <c r="J1164" s="186"/>
    </row>
    <row r="1165" spans="1:10" s="114" customFormat="1" x14ac:dyDescent="0.2">
      <c r="A1165" s="151" t="s">
        <v>244</v>
      </c>
      <c r="B1165" s="151" t="s">
        <v>250</v>
      </c>
      <c r="C1165" s="250"/>
      <c r="D1165" s="169"/>
      <c r="E1165" s="159"/>
      <c r="F1165" s="214"/>
      <c r="G1165" s="181"/>
      <c r="H1165" s="231"/>
      <c r="I1165" s="239"/>
      <c r="J1165" s="186"/>
    </row>
    <row r="1166" spans="1:10" s="114" customFormat="1" ht="22.5" x14ac:dyDescent="0.2">
      <c r="A1166" s="151" t="s">
        <v>244</v>
      </c>
      <c r="B1166" s="151" t="s">
        <v>250</v>
      </c>
      <c r="C1166" s="250" t="s">
        <v>223</v>
      </c>
      <c r="D1166" s="172" t="s">
        <v>432</v>
      </c>
      <c r="E1166" s="156"/>
      <c r="F1166" s="214"/>
      <c r="G1166" s="181"/>
      <c r="H1166" s="231"/>
      <c r="I1166" s="239"/>
      <c r="J1166" s="186"/>
    </row>
    <row r="1167" spans="1:10" s="114" customFormat="1" x14ac:dyDescent="0.2">
      <c r="A1167" s="151" t="s">
        <v>244</v>
      </c>
      <c r="B1167" s="151" t="s">
        <v>250</v>
      </c>
      <c r="C1167" s="250"/>
      <c r="D1167" s="168" t="s">
        <v>608</v>
      </c>
      <c r="E1167" s="159" t="s">
        <v>19</v>
      </c>
      <c r="F1167" s="215">
        <v>52.800000000000004</v>
      </c>
      <c r="G1167" s="181"/>
      <c r="H1167" s="118">
        <f>G1167*$F1167</f>
        <v>0</v>
      </c>
      <c r="I1167" s="239"/>
      <c r="J1167" s="186"/>
    </row>
    <row r="1168" spans="1:10" s="114" customFormat="1" x14ac:dyDescent="0.2">
      <c r="A1168" s="151" t="s">
        <v>244</v>
      </c>
      <c r="B1168" s="151" t="s">
        <v>250</v>
      </c>
      <c r="C1168" s="250"/>
      <c r="D1168" s="168"/>
      <c r="E1168" s="156"/>
      <c r="F1168" s="214"/>
      <c r="G1168" s="181"/>
      <c r="H1168" s="231"/>
      <c r="I1168" s="239"/>
      <c r="J1168" s="186"/>
    </row>
    <row r="1169" spans="1:10" s="114" customFormat="1" ht="22.5" x14ac:dyDescent="0.2">
      <c r="A1169" s="151" t="s">
        <v>244</v>
      </c>
      <c r="B1169" s="151" t="s">
        <v>250</v>
      </c>
      <c r="C1169" s="250" t="s">
        <v>224</v>
      </c>
      <c r="D1169" s="170" t="s">
        <v>603</v>
      </c>
      <c r="E1169" s="159" t="s">
        <v>6</v>
      </c>
      <c r="F1169" s="224">
        <v>17</v>
      </c>
      <c r="G1169" s="181"/>
      <c r="H1169" s="118">
        <f>G1169*$F1169</f>
        <v>0</v>
      </c>
      <c r="I1169" s="239"/>
      <c r="J1169" s="186"/>
    </row>
    <row r="1170" spans="1:10" s="114" customFormat="1" x14ac:dyDescent="0.2">
      <c r="A1170" s="151" t="s">
        <v>244</v>
      </c>
      <c r="B1170" s="151" t="s">
        <v>250</v>
      </c>
      <c r="C1170" s="250"/>
      <c r="D1170" s="168"/>
      <c r="E1170" s="156"/>
      <c r="F1170" s="214"/>
      <c r="G1170" s="181"/>
      <c r="H1170" s="231"/>
      <c r="I1170" s="239"/>
      <c r="J1170" s="186"/>
    </row>
    <row r="1171" spans="1:10" s="114" customFormat="1" ht="22.5" x14ac:dyDescent="0.2">
      <c r="A1171" s="151" t="s">
        <v>244</v>
      </c>
      <c r="B1171" s="151" t="s">
        <v>250</v>
      </c>
      <c r="C1171" s="250" t="s">
        <v>225</v>
      </c>
      <c r="D1171" s="170" t="s">
        <v>436</v>
      </c>
      <c r="E1171" s="159" t="s">
        <v>6</v>
      </c>
      <c r="F1171" s="215">
        <v>2</v>
      </c>
      <c r="G1171" s="181"/>
      <c r="H1171" s="118">
        <f>G1171*$F1171</f>
        <v>0</v>
      </c>
      <c r="I1171" s="239"/>
      <c r="J1171" s="186"/>
    </row>
    <row r="1172" spans="1:10" s="114" customFormat="1" x14ac:dyDescent="0.2">
      <c r="A1172" s="151" t="s">
        <v>244</v>
      </c>
      <c r="B1172" s="151" t="s">
        <v>250</v>
      </c>
      <c r="C1172" s="250"/>
      <c r="D1172" s="160"/>
      <c r="E1172" s="159"/>
      <c r="F1172" s="214"/>
      <c r="G1172" s="181"/>
      <c r="H1172" s="231"/>
      <c r="I1172" s="239"/>
      <c r="J1172" s="186"/>
    </row>
    <row r="1173" spans="1:10" s="114" customFormat="1" x14ac:dyDescent="0.2">
      <c r="A1173" s="151" t="s">
        <v>255</v>
      </c>
      <c r="B1173" s="151" t="s">
        <v>255</v>
      </c>
      <c r="C1173" s="286"/>
      <c r="D1173" s="287" t="s">
        <v>452</v>
      </c>
      <c r="E1173" s="157"/>
      <c r="F1173" s="217"/>
      <c r="G1173" s="206"/>
      <c r="H1173" s="233">
        <f>SUM(H1162:H1171)</f>
        <v>0</v>
      </c>
      <c r="I1173" s="239"/>
      <c r="J1173" s="186"/>
    </row>
    <row r="1174" spans="1:10" s="114" customFormat="1" x14ac:dyDescent="0.2">
      <c r="A1174" s="151" t="s">
        <v>244</v>
      </c>
      <c r="B1174" s="151" t="s">
        <v>250</v>
      </c>
      <c r="C1174" s="250"/>
      <c r="D1174" s="160"/>
      <c r="E1174" s="159"/>
      <c r="F1174" s="214"/>
      <c r="G1174" s="181"/>
      <c r="H1174" s="231"/>
      <c r="I1174" s="238"/>
      <c r="J1174" s="186"/>
    </row>
    <row r="1175" spans="1:10" s="114" customFormat="1" x14ac:dyDescent="0.2">
      <c r="A1175" s="151" t="s">
        <v>244</v>
      </c>
      <c r="B1175" s="151" t="s">
        <v>250</v>
      </c>
      <c r="C1175" s="284" t="s">
        <v>453</v>
      </c>
      <c r="D1175" s="166" t="s">
        <v>609</v>
      </c>
      <c r="E1175" s="165"/>
      <c r="F1175" s="212"/>
      <c r="G1175" s="181"/>
      <c r="H1175" s="231"/>
      <c r="I1175" s="239"/>
      <c r="J1175" s="186"/>
    </row>
    <row r="1176" spans="1:10" s="114" customFormat="1" ht="22.5" x14ac:dyDescent="0.2">
      <c r="A1176" s="151" t="s">
        <v>244</v>
      </c>
      <c r="B1176" s="151" t="s">
        <v>250</v>
      </c>
      <c r="C1176" s="285" t="s">
        <v>222</v>
      </c>
      <c r="D1176" s="167" t="s">
        <v>450</v>
      </c>
      <c r="E1176" s="166"/>
      <c r="F1176" s="216"/>
      <c r="G1176" s="182"/>
      <c r="H1176" s="232"/>
      <c r="I1176" s="239"/>
      <c r="J1176" s="186"/>
    </row>
    <row r="1177" spans="1:10" s="114" customFormat="1" x14ac:dyDescent="0.2">
      <c r="A1177" s="151" t="s">
        <v>244</v>
      </c>
      <c r="B1177" s="151" t="s">
        <v>250</v>
      </c>
      <c r="C1177" s="250"/>
      <c r="D1177" s="168" t="s">
        <v>610</v>
      </c>
      <c r="E1177" s="159" t="s">
        <v>19</v>
      </c>
      <c r="F1177" s="215">
        <v>2.1800000000000002</v>
      </c>
      <c r="G1177" s="181"/>
      <c r="H1177" s="118">
        <f>G1177*$F1177</f>
        <v>0</v>
      </c>
      <c r="I1177" s="239"/>
      <c r="J1177" s="186"/>
    </row>
    <row r="1178" spans="1:10" s="114" customFormat="1" x14ac:dyDescent="0.2">
      <c r="A1178" s="151" t="s">
        <v>244</v>
      </c>
      <c r="B1178" s="151" t="s">
        <v>250</v>
      </c>
      <c r="C1178" s="250"/>
      <c r="D1178" s="160"/>
      <c r="E1178" s="159"/>
      <c r="F1178" s="214"/>
      <c r="G1178" s="181"/>
      <c r="H1178" s="231"/>
      <c r="I1178" s="239"/>
      <c r="J1178" s="186"/>
    </row>
    <row r="1179" spans="1:10" s="114" customFormat="1" x14ac:dyDescent="0.2">
      <c r="A1179" s="151" t="s">
        <v>255</v>
      </c>
      <c r="B1179" s="151" t="s">
        <v>255</v>
      </c>
      <c r="C1179" s="286"/>
      <c r="D1179" s="287" t="s">
        <v>458</v>
      </c>
      <c r="E1179" s="157"/>
      <c r="F1179" s="217"/>
      <c r="G1179" s="206"/>
      <c r="H1179" s="233">
        <f>SUM(H1177)</f>
        <v>0</v>
      </c>
      <c r="I1179" s="240"/>
      <c r="J1179" s="186"/>
    </row>
    <row r="1180" spans="1:10" s="114" customFormat="1" x14ac:dyDescent="0.2">
      <c r="A1180" s="151" t="s">
        <v>244</v>
      </c>
      <c r="B1180" s="151" t="s">
        <v>250</v>
      </c>
      <c r="C1180" s="250"/>
      <c r="D1180" s="160"/>
      <c r="E1180" s="159"/>
      <c r="F1180" s="214"/>
      <c r="G1180" s="181"/>
      <c r="H1180" s="230"/>
      <c r="I1180" s="239"/>
      <c r="J1180" s="186"/>
    </row>
    <row r="1181" spans="1:10" s="114" customFormat="1" x14ac:dyDescent="0.2">
      <c r="A1181" s="151" t="s">
        <v>244</v>
      </c>
      <c r="B1181" s="151" t="s">
        <v>250</v>
      </c>
      <c r="C1181" s="284" t="s">
        <v>611</v>
      </c>
      <c r="D1181" s="166" t="s">
        <v>612</v>
      </c>
      <c r="E1181" s="165"/>
      <c r="F1181" s="212"/>
      <c r="G1181" s="181"/>
      <c r="H1181" s="231"/>
      <c r="I1181" s="239"/>
      <c r="J1181" s="186"/>
    </row>
    <row r="1182" spans="1:10" s="114" customFormat="1" ht="22.5" x14ac:dyDescent="0.2">
      <c r="A1182" s="151" t="s">
        <v>244</v>
      </c>
      <c r="B1182" s="151" t="s">
        <v>250</v>
      </c>
      <c r="C1182" s="285" t="s">
        <v>222</v>
      </c>
      <c r="D1182" s="167" t="s">
        <v>613</v>
      </c>
      <c r="E1182" s="166"/>
      <c r="F1182" s="216"/>
      <c r="G1182" s="182"/>
      <c r="H1182" s="232"/>
      <c r="I1182" s="239"/>
      <c r="J1182" s="186"/>
    </row>
    <row r="1183" spans="1:10" s="114" customFormat="1" x14ac:dyDescent="0.2">
      <c r="A1183" s="151" t="s">
        <v>244</v>
      </c>
      <c r="B1183" s="151" t="s">
        <v>250</v>
      </c>
      <c r="C1183" s="250"/>
      <c r="D1183" s="168" t="s">
        <v>610</v>
      </c>
      <c r="E1183" s="159" t="s">
        <v>19</v>
      </c>
      <c r="F1183" s="224">
        <v>2.1800000000000002</v>
      </c>
      <c r="G1183" s="181"/>
      <c r="H1183" s="118">
        <f t="shared" ref="H1183:H1185" si="84">G1183*$F1183</f>
        <v>0</v>
      </c>
      <c r="I1183" s="239"/>
      <c r="J1183" s="186"/>
    </row>
    <row r="1184" spans="1:10" s="114" customFormat="1" x14ac:dyDescent="0.2">
      <c r="A1184" s="151" t="s">
        <v>244</v>
      </c>
      <c r="B1184" s="151" t="s">
        <v>250</v>
      </c>
      <c r="C1184" s="250"/>
      <c r="D1184" s="168" t="s">
        <v>614</v>
      </c>
      <c r="E1184" s="159" t="s">
        <v>19</v>
      </c>
      <c r="F1184" s="224">
        <v>4.8</v>
      </c>
      <c r="G1184" s="181"/>
      <c r="H1184" s="118">
        <f t="shared" si="84"/>
        <v>0</v>
      </c>
      <c r="I1184" s="239"/>
      <c r="J1184" s="186"/>
    </row>
    <row r="1185" spans="1:10" s="114" customFormat="1" x14ac:dyDescent="0.2">
      <c r="A1185" s="151" t="s">
        <v>244</v>
      </c>
      <c r="B1185" s="151" t="s">
        <v>250</v>
      </c>
      <c r="C1185" s="250"/>
      <c r="D1185" s="168" t="s">
        <v>615</v>
      </c>
      <c r="E1185" s="159" t="s">
        <v>19</v>
      </c>
      <c r="F1185" s="224">
        <v>0.9900000000000001</v>
      </c>
      <c r="G1185" s="181"/>
      <c r="H1185" s="118">
        <f t="shared" si="84"/>
        <v>0</v>
      </c>
      <c r="I1185" s="239"/>
      <c r="J1185" s="186"/>
    </row>
    <row r="1186" spans="1:10" s="114" customFormat="1" x14ac:dyDescent="0.2">
      <c r="A1186" s="151" t="s">
        <v>244</v>
      </c>
      <c r="B1186" s="151" t="s">
        <v>250</v>
      </c>
      <c r="C1186" s="250"/>
      <c r="D1186" s="160"/>
      <c r="E1186" s="159"/>
      <c r="F1186" s="214"/>
      <c r="G1186" s="181"/>
      <c r="H1186" s="231"/>
      <c r="I1186" s="239"/>
      <c r="J1186" s="186"/>
    </row>
    <row r="1187" spans="1:10" s="114" customFormat="1" x14ac:dyDescent="0.2">
      <c r="A1187" s="151" t="s">
        <v>255</v>
      </c>
      <c r="B1187" s="151" t="s">
        <v>255</v>
      </c>
      <c r="C1187" s="286"/>
      <c r="D1187" s="287" t="s">
        <v>616</v>
      </c>
      <c r="E1187" s="157"/>
      <c r="F1187" s="217"/>
      <c r="G1187" s="206"/>
      <c r="H1187" s="233">
        <f>SUM(H1183:H1185)</f>
        <v>0</v>
      </c>
      <c r="I1187" s="240"/>
      <c r="J1187" s="186"/>
    </row>
    <row r="1188" spans="1:10" s="114" customFormat="1" x14ac:dyDescent="0.2">
      <c r="A1188" s="151" t="s">
        <v>244</v>
      </c>
      <c r="B1188" s="151" t="s">
        <v>250</v>
      </c>
      <c r="C1188" s="250"/>
      <c r="D1188" s="160"/>
      <c r="E1188" s="159"/>
      <c r="F1188" s="214"/>
      <c r="G1188" s="181"/>
      <c r="H1188" s="231"/>
      <c r="I1188" s="239"/>
      <c r="J1188" s="186"/>
    </row>
    <row r="1189" spans="1:10" s="114" customFormat="1" x14ac:dyDescent="0.2">
      <c r="A1189" s="151" t="s">
        <v>244</v>
      </c>
      <c r="B1189" s="151" t="s">
        <v>250</v>
      </c>
      <c r="C1189" s="284" t="s">
        <v>617</v>
      </c>
      <c r="D1189" s="166" t="s">
        <v>618</v>
      </c>
      <c r="E1189" s="165"/>
      <c r="F1189" s="212"/>
      <c r="G1189" s="181"/>
      <c r="H1189" s="231"/>
      <c r="I1189" s="239"/>
      <c r="J1189" s="186"/>
    </row>
    <row r="1190" spans="1:10" s="114" customFormat="1" ht="22.5" x14ac:dyDescent="0.2">
      <c r="A1190" s="151" t="s">
        <v>244</v>
      </c>
      <c r="B1190" s="151" t="s">
        <v>250</v>
      </c>
      <c r="C1190" s="285" t="s">
        <v>222</v>
      </c>
      <c r="D1190" s="167" t="s">
        <v>450</v>
      </c>
      <c r="E1190" s="166"/>
      <c r="F1190" s="216"/>
      <c r="G1190" s="182"/>
      <c r="H1190" s="232"/>
      <c r="I1190" s="239"/>
      <c r="J1190" s="186"/>
    </row>
    <row r="1191" spans="1:10" s="114" customFormat="1" x14ac:dyDescent="0.2">
      <c r="A1191" s="151" t="s">
        <v>244</v>
      </c>
      <c r="B1191" s="151" t="s">
        <v>250</v>
      </c>
      <c r="C1191" s="250"/>
      <c r="D1191" s="168" t="s">
        <v>619</v>
      </c>
      <c r="E1191" s="159" t="s">
        <v>19</v>
      </c>
      <c r="F1191" s="215">
        <v>4.29</v>
      </c>
      <c r="G1191" s="181"/>
      <c r="H1191" s="118">
        <f>G1191*$F1191</f>
        <v>0</v>
      </c>
      <c r="I1191" s="239"/>
      <c r="J1191" s="186"/>
    </row>
    <row r="1192" spans="1:10" s="114" customFormat="1" x14ac:dyDescent="0.2">
      <c r="A1192" s="151" t="s">
        <v>244</v>
      </c>
      <c r="B1192" s="151" t="s">
        <v>250</v>
      </c>
      <c r="C1192" s="250"/>
      <c r="D1192" s="160"/>
      <c r="E1192" s="159"/>
      <c r="F1192" s="214"/>
      <c r="G1192" s="181"/>
      <c r="H1192" s="231"/>
      <c r="I1192" s="239"/>
      <c r="J1192" s="186"/>
    </row>
    <row r="1193" spans="1:10" s="114" customFormat="1" x14ac:dyDescent="0.2">
      <c r="A1193" s="151" t="s">
        <v>255</v>
      </c>
      <c r="B1193" s="151" t="s">
        <v>255</v>
      </c>
      <c r="C1193" s="286"/>
      <c r="D1193" s="287" t="s">
        <v>620</v>
      </c>
      <c r="E1193" s="157"/>
      <c r="F1193" s="217"/>
      <c r="G1193" s="206"/>
      <c r="H1193" s="233">
        <f>SUM(H1191)</f>
        <v>0</v>
      </c>
      <c r="I1193" s="240"/>
      <c r="J1193" s="186"/>
    </row>
    <row r="1194" spans="1:10" s="114" customFormat="1" x14ac:dyDescent="0.2">
      <c r="A1194" s="151" t="s">
        <v>244</v>
      </c>
      <c r="B1194" s="151" t="s">
        <v>250</v>
      </c>
      <c r="C1194" s="289"/>
      <c r="D1194" s="210"/>
      <c r="E1194" s="211"/>
      <c r="F1194" s="225"/>
      <c r="G1194" s="181"/>
      <c r="H1194" s="208"/>
      <c r="I1194" s="239"/>
      <c r="J1194" s="186"/>
    </row>
    <row r="1195" spans="1:10" s="114" customFormat="1" x14ac:dyDescent="0.2">
      <c r="A1195" s="151" t="s">
        <v>244</v>
      </c>
      <c r="B1195" s="151" t="s">
        <v>250</v>
      </c>
      <c r="C1195" s="284" t="s">
        <v>621</v>
      </c>
      <c r="D1195" s="166" t="s">
        <v>341</v>
      </c>
      <c r="E1195" s="211"/>
      <c r="F1195" s="225"/>
      <c r="G1195" s="181"/>
      <c r="H1195" s="208"/>
      <c r="I1195" s="239"/>
      <c r="J1195" s="186"/>
    </row>
    <row r="1196" spans="1:10" s="114" customFormat="1" x14ac:dyDescent="0.2">
      <c r="A1196" s="151" t="s">
        <v>244</v>
      </c>
      <c r="B1196" s="151" t="s">
        <v>250</v>
      </c>
      <c r="C1196" s="285" t="s">
        <v>222</v>
      </c>
      <c r="D1196" s="167" t="s">
        <v>427</v>
      </c>
      <c r="E1196" s="166"/>
      <c r="F1196" s="216"/>
      <c r="G1196" s="182"/>
      <c r="H1196" s="232"/>
      <c r="I1196" s="239"/>
      <c r="J1196" s="186"/>
    </row>
    <row r="1197" spans="1:10" s="114" customFormat="1" x14ac:dyDescent="0.2">
      <c r="A1197" s="151" t="s">
        <v>244</v>
      </c>
      <c r="B1197" s="151" t="s">
        <v>250</v>
      </c>
      <c r="C1197" s="250"/>
      <c r="D1197" s="168" t="s">
        <v>622</v>
      </c>
      <c r="E1197" s="159" t="s">
        <v>19</v>
      </c>
      <c r="F1197" s="215">
        <v>2.7</v>
      </c>
      <c r="G1197" s="181"/>
      <c r="H1197" s="118">
        <f t="shared" ref="H1197:H1200" si="85">G1197*$F1197</f>
        <v>0</v>
      </c>
      <c r="I1197" s="239"/>
      <c r="J1197" s="186"/>
    </row>
    <row r="1198" spans="1:10" s="114" customFormat="1" x14ac:dyDescent="0.2">
      <c r="A1198" s="151" t="s">
        <v>244</v>
      </c>
      <c r="B1198" s="151" t="s">
        <v>250</v>
      </c>
      <c r="C1198" s="250"/>
      <c r="D1198" s="168" t="s">
        <v>600</v>
      </c>
      <c r="E1198" s="159" t="s">
        <v>19</v>
      </c>
      <c r="F1198" s="215">
        <v>1.4400000000000002</v>
      </c>
      <c r="G1198" s="181"/>
      <c r="H1198" s="118">
        <f t="shared" si="85"/>
        <v>0</v>
      </c>
      <c r="I1198" s="239"/>
      <c r="J1198" s="186"/>
    </row>
    <row r="1199" spans="1:10" s="114" customFormat="1" x14ac:dyDescent="0.2">
      <c r="A1199" s="151" t="s">
        <v>244</v>
      </c>
      <c r="B1199" s="151" t="s">
        <v>250</v>
      </c>
      <c r="C1199" s="250"/>
      <c r="D1199" s="168" t="s">
        <v>623</v>
      </c>
      <c r="E1199" s="159" t="s">
        <v>19</v>
      </c>
      <c r="F1199" s="215">
        <v>1.1199999999999999</v>
      </c>
      <c r="G1199" s="181"/>
      <c r="H1199" s="118">
        <f t="shared" si="85"/>
        <v>0</v>
      </c>
      <c r="I1199" s="239"/>
      <c r="J1199" s="186"/>
    </row>
    <row r="1200" spans="1:10" s="114" customFormat="1" x14ac:dyDescent="0.2">
      <c r="A1200" s="151" t="s">
        <v>244</v>
      </c>
      <c r="B1200" s="151" t="s">
        <v>250</v>
      </c>
      <c r="C1200" s="250"/>
      <c r="D1200" s="168" t="s">
        <v>624</v>
      </c>
      <c r="E1200" s="159" t="s">
        <v>19</v>
      </c>
      <c r="F1200" s="215">
        <v>0.93500000000000005</v>
      </c>
      <c r="G1200" s="181"/>
      <c r="H1200" s="118">
        <f t="shared" si="85"/>
        <v>0</v>
      </c>
      <c r="I1200" s="239"/>
      <c r="J1200" s="186"/>
    </row>
    <row r="1201" spans="1:10" s="114" customFormat="1" x14ac:dyDescent="0.2">
      <c r="A1201" s="151" t="s">
        <v>244</v>
      </c>
      <c r="B1201" s="151" t="s">
        <v>250</v>
      </c>
      <c r="C1201" s="250"/>
      <c r="D1201" s="169"/>
      <c r="E1201" s="159"/>
      <c r="F1201" s="214"/>
      <c r="G1201" s="181"/>
      <c r="H1201" s="231"/>
      <c r="I1201" s="239"/>
      <c r="J1201" s="186"/>
    </row>
    <row r="1202" spans="1:10" s="114" customFormat="1" ht="22.5" x14ac:dyDescent="0.2">
      <c r="A1202" s="151" t="s">
        <v>244</v>
      </c>
      <c r="B1202" s="151" t="s">
        <v>250</v>
      </c>
      <c r="C1202" s="250" t="s">
        <v>223</v>
      </c>
      <c r="D1202" s="167" t="s">
        <v>432</v>
      </c>
      <c r="E1202" s="156"/>
      <c r="F1202" s="214"/>
      <c r="G1202" s="181"/>
      <c r="H1202" s="231"/>
      <c r="I1202" s="239"/>
      <c r="J1202" s="186"/>
    </row>
    <row r="1203" spans="1:10" s="114" customFormat="1" x14ac:dyDescent="0.2">
      <c r="A1203" s="151" t="s">
        <v>244</v>
      </c>
      <c r="B1203" s="151" t="s">
        <v>250</v>
      </c>
      <c r="C1203" s="250"/>
      <c r="D1203" s="168" t="s">
        <v>625</v>
      </c>
      <c r="E1203" s="159" t="s">
        <v>19</v>
      </c>
      <c r="F1203" s="215">
        <v>26.25</v>
      </c>
      <c r="G1203" s="181"/>
      <c r="H1203" s="118">
        <f t="shared" ref="H1203:H1207" si="86">G1203*$F1203</f>
        <v>0</v>
      </c>
      <c r="I1203" s="239"/>
      <c r="J1203" s="186"/>
    </row>
    <row r="1204" spans="1:10" s="114" customFormat="1" x14ac:dyDescent="0.2">
      <c r="A1204" s="151" t="s">
        <v>244</v>
      </c>
      <c r="B1204" s="151" t="s">
        <v>250</v>
      </c>
      <c r="C1204" s="250"/>
      <c r="D1204" s="168" t="s">
        <v>626</v>
      </c>
      <c r="E1204" s="159" t="s">
        <v>19</v>
      </c>
      <c r="F1204" s="215">
        <v>24.3</v>
      </c>
      <c r="G1204" s="181"/>
      <c r="H1204" s="118">
        <f t="shared" si="86"/>
        <v>0</v>
      </c>
      <c r="I1204" s="239"/>
      <c r="J1204" s="186"/>
    </row>
    <row r="1205" spans="1:10" s="114" customFormat="1" x14ac:dyDescent="0.2">
      <c r="A1205" s="151" t="s">
        <v>244</v>
      </c>
      <c r="B1205" s="151" t="s">
        <v>250</v>
      </c>
      <c r="C1205" s="250"/>
      <c r="D1205" s="168" t="s">
        <v>627</v>
      </c>
      <c r="E1205" s="159" t="s">
        <v>19</v>
      </c>
      <c r="F1205" s="215">
        <v>13.5</v>
      </c>
      <c r="G1205" s="181"/>
      <c r="H1205" s="118">
        <f t="shared" si="86"/>
        <v>0</v>
      </c>
      <c r="I1205" s="239"/>
      <c r="J1205" s="186"/>
    </row>
    <row r="1206" spans="1:10" s="114" customFormat="1" x14ac:dyDescent="0.2">
      <c r="A1206" s="151" t="s">
        <v>244</v>
      </c>
      <c r="B1206" s="151" t="s">
        <v>250</v>
      </c>
      <c r="C1206" s="250"/>
      <c r="D1206" s="168" t="s">
        <v>628</v>
      </c>
      <c r="E1206" s="159" t="s">
        <v>19</v>
      </c>
      <c r="F1206" s="215">
        <v>7.5</v>
      </c>
      <c r="G1206" s="181"/>
      <c r="H1206" s="118">
        <f t="shared" si="86"/>
        <v>0</v>
      </c>
      <c r="I1206" s="239"/>
      <c r="J1206" s="186"/>
    </row>
    <row r="1207" spans="1:10" s="114" customFormat="1" x14ac:dyDescent="0.2">
      <c r="A1207" s="151" t="s">
        <v>244</v>
      </c>
      <c r="B1207" s="151" t="s">
        <v>250</v>
      </c>
      <c r="C1207" s="250"/>
      <c r="D1207" s="168" t="s">
        <v>629</v>
      </c>
      <c r="E1207" s="159" t="s">
        <v>19</v>
      </c>
      <c r="F1207" s="215">
        <v>10.3</v>
      </c>
      <c r="G1207" s="181"/>
      <c r="H1207" s="118">
        <f t="shared" si="86"/>
        <v>0</v>
      </c>
      <c r="I1207" s="239"/>
      <c r="J1207" s="186"/>
    </row>
    <row r="1208" spans="1:10" s="114" customFormat="1" x14ac:dyDescent="0.2">
      <c r="A1208" s="151" t="s">
        <v>244</v>
      </c>
      <c r="B1208" s="151" t="s">
        <v>250</v>
      </c>
      <c r="C1208" s="250"/>
      <c r="D1208" s="188"/>
      <c r="E1208" s="156"/>
      <c r="F1208" s="214"/>
      <c r="G1208" s="181"/>
      <c r="H1208" s="231"/>
      <c r="I1208" s="239"/>
      <c r="J1208" s="186"/>
    </row>
    <row r="1209" spans="1:10" s="114" customFormat="1" ht="22.5" x14ac:dyDescent="0.2">
      <c r="A1209" s="151" t="s">
        <v>244</v>
      </c>
      <c r="B1209" s="151" t="s">
        <v>250</v>
      </c>
      <c r="C1209" s="250" t="s">
        <v>224</v>
      </c>
      <c r="D1209" s="170" t="s">
        <v>436</v>
      </c>
      <c r="E1209" s="159" t="s">
        <v>6</v>
      </c>
      <c r="F1209" s="215">
        <v>1</v>
      </c>
      <c r="G1209" s="181"/>
      <c r="H1209" s="118">
        <f>G1209*$F1209</f>
        <v>0</v>
      </c>
      <c r="I1209" s="239"/>
      <c r="J1209" s="186"/>
    </row>
    <row r="1210" spans="1:10" s="114" customFormat="1" x14ac:dyDescent="0.2">
      <c r="A1210" s="151" t="s">
        <v>244</v>
      </c>
      <c r="B1210" s="151" t="s">
        <v>250</v>
      </c>
      <c r="C1210" s="250"/>
      <c r="D1210" s="160"/>
      <c r="E1210" s="159"/>
      <c r="F1210" s="214"/>
      <c r="G1210" s="181"/>
      <c r="H1210" s="231"/>
      <c r="I1210" s="239"/>
      <c r="J1210" s="186"/>
    </row>
    <row r="1211" spans="1:10" s="114" customFormat="1" ht="22.5" x14ac:dyDescent="0.2">
      <c r="A1211" s="151" t="s">
        <v>244</v>
      </c>
      <c r="B1211" s="151" t="s">
        <v>250</v>
      </c>
      <c r="C1211" s="250" t="s">
        <v>225</v>
      </c>
      <c r="D1211" s="170" t="s">
        <v>630</v>
      </c>
      <c r="E1211" s="159" t="s">
        <v>6</v>
      </c>
      <c r="F1211" s="215">
        <v>1</v>
      </c>
      <c r="G1211" s="181"/>
      <c r="H1211" s="118">
        <f>G1211*$F1211</f>
        <v>0</v>
      </c>
      <c r="I1211" s="239"/>
      <c r="J1211" s="186"/>
    </row>
    <row r="1212" spans="1:10" s="114" customFormat="1" x14ac:dyDescent="0.2">
      <c r="A1212" s="151" t="s">
        <v>244</v>
      </c>
      <c r="B1212" s="151" t="s">
        <v>250</v>
      </c>
      <c r="C1212" s="289"/>
      <c r="D1212" s="210"/>
      <c r="E1212" s="211"/>
      <c r="F1212" s="225"/>
      <c r="G1212" s="181"/>
      <c r="H1212" s="208"/>
      <c r="I1212" s="239"/>
      <c r="J1212" s="186"/>
    </row>
    <row r="1213" spans="1:10" s="114" customFormat="1" x14ac:dyDescent="0.2">
      <c r="A1213" s="151" t="s">
        <v>255</v>
      </c>
      <c r="B1213" s="151" t="s">
        <v>255</v>
      </c>
      <c r="C1213" s="290"/>
      <c r="D1213" s="287" t="s">
        <v>631</v>
      </c>
      <c r="E1213" s="157"/>
      <c r="F1213" s="217"/>
      <c r="G1213" s="206"/>
      <c r="H1213" s="233">
        <f>SUM(H1197:H1211)</f>
        <v>0</v>
      </c>
      <c r="I1213" s="239"/>
      <c r="J1213" s="186"/>
    </row>
    <row r="1214" spans="1:10" s="114" customFormat="1" x14ac:dyDescent="0.2">
      <c r="A1214" s="151" t="s">
        <v>255</v>
      </c>
      <c r="B1214" s="151" t="s">
        <v>255</v>
      </c>
      <c r="C1214" s="250"/>
      <c r="D1214" s="287"/>
      <c r="E1214" s="157"/>
      <c r="F1214" s="217"/>
      <c r="G1214" s="206"/>
      <c r="H1214" s="233"/>
      <c r="I1214" s="229"/>
      <c r="J1214" s="186"/>
    </row>
    <row r="1215" spans="1:10" s="114" customFormat="1" ht="22.5" x14ac:dyDescent="0.2">
      <c r="A1215" s="151" t="s">
        <v>255</v>
      </c>
      <c r="B1215" s="151" t="s">
        <v>255</v>
      </c>
      <c r="C1215" s="288" t="s">
        <v>229</v>
      </c>
      <c r="D1215" s="145" t="s">
        <v>632</v>
      </c>
      <c r="E1215" s="144"/>
      <c r="F1215" s="143"/>
      <c r="G1215" s="142"/>
      <c r="H1215" s="141">
        <f>H1143+H1158+H1173+H1179+H1187+H1193+H1213</f>
        <v>0</v>
      </c>
      <c r="I1215" s="148"/>
      <c r="J1215" s="186"/>
    </row>
    <row r="1216" spans="1:10" s="114" customFormat="1" x14ac:dyDescent="0.2">
      <c r="A1216" s="171" t="s">
        <v>255</v>
      </c>
      <c r="B1216" s="171" t="s">
        <v>255</v>
      </c>
      <c r="C1216" s="285"/>
      <c r="D1216" s="167"/>
      <c r="E1216" s="166"/>
      <c r="F1216" s="216"/>
      <c r="G1216" s="182"/>
      <c r="H1216" s="232"/>
      <c r="I1216" s="239"/>
      <c r="J1216" s="186"/>
    </row>
    <row r="1217" spans="1:10" s="114" customFormat="1" x14ac:dyDescent="0.2">
      <c r="A1217" s="171" t="s">
        <v>244</v>
      </c>
      <c r="B1217" s="171" t="s">
        <v>253</v>
      </c>
      <c r="C1217" s="284" t="s">
        <v>230</v>
      </c>
      <c r="D1217" s="187" t="s">
        <v>633</v>
      </c>
      <c r="E1217" s="159"/>
      <c r="F1217" s="214"/>
      <c r="G1217" s="181"/>
      <c r="H1217" s="231"/>
      <c r="I1217" s="239"/>
      <c r="J1217" s="186"/>
    </row>
    <row r="1218" spans="1:10" s="114" customFormat="1" x14ac:dyDescent="0.2">
      <c r="A1218" s="171" t="s">
        <v>244</v>
      </c>
      <c r="B1218" s="171" t="s">
        <v>253</v>
      </c>
      <c r="C1218" s="249"/>
      <c r="D1218" s="165"/>
      <c r="E1218" s="165"/>
      <c r="F1218" s="212"/>
      <c r="G1218" s="181"/>
      <c r="H1218" s="231"/>
      <c r="I1218" s="239"/>
      <c r="J1218" s="186"/>
    </row>
    <row r="1219" spans="1:10" s="114" customFormat="1" x14ac:dyDescent="0.2">
      <c r="A1219" s="151" t="s">
        <v>244</v>
      </c>
      <c r="B1219" s="171" t="s">
        <v>253</v>
      </c>
      <c r="C1219" s="284" t="s">
        <v>425</v>
      </c>
      <c r="D1219" s="166" t="s">
        <v>634</v>
      </c>
      <c r="E1219" s="165"/>
      <c r="F1219" s="212"/>
      <c r="G1219" s="181"/>
      <c r="H1219" s="231"/>
      <c r="I1219" s="239"/>
      <c r="J1219" s="186"/>
    </row>
    <row r="1220" spans="1:10" s="114" customFormat="1" x14ac:dyDescent="0.2">
      <c r="A1220" s="151" t="s">
        <v>244</v>
      </c>
      <c r="B1220" s="171" t="s">
        <v>253</v>
      </c>
      <c r="C1220" s="285" t="s">
        <v>222</v>
      </c>
      <c r="D1220" s="167" t="s">
        <v>427</v>
      </c>
      <c r="E1220" s="166"/>
      <c r="F1220" s="216"/>
      <c r="G1220" s="182"/>
      <c r="H1220" s="232"/>
      <c r="I1220" s="239"/>
      <c r="J1220" s="186"/>
    </row>
    <row r="1221" spans="1:10" s="114" customFormat="1" x14ac:dyDescent="0.2">
      <c r="A1221" s="151" t="s">
        <v>244</v>
      </c>
      <c r="B1221" s="171" t="s">
        <v>253</v>
      </c>
      <c r="C1221" s="250"/>
      <c r="D1221" s="168" t="s">
        <v>567</v>
      </c>
      <c r="E1221" s="159" t="s">
        <v>19</v>
      </c>
      <c r="F1221" s="215">
        <v>4.5599999999999996</v>
      </c>
      <c r="G1221" s="181"/>
      <c r="H1221" s="118">
        <f t="shared" ref="H1221:H1223" si="87">G1221*$F1221</f>
        <v>0</v>
      </c>
      <c r="I1221" s="239"/>
      <c r="J1221" s="186"/>
    </row>
    <row r="1222" spans="1:10" s="114" customFormat="1" x14ac:dyDescent="0.2">
      <c r="A1222" s="151" t="s">
        <v>244</v>
      </c>
      <c r="B1222" s="171" t="s">
        <v>253</v>
      </c>
      <c r="C1222" s="250"/>
      <c r="D1222" s="168" t="s">
        <v>635</v>
      </c>
      <c r="E1222" s="159" t="s">
        <v>19</v>
      </c>
      <c r="F1222" s="215">
        <v>6.24</v>
      </c>
      <c r="G1222" s="181"/>
      <c r="H1222" s="118">
        <f t="shared" si="87"/>
        <v>0</v>
      </c>
      <c r="I1222" s="239"/>
      <c r="J1222" s="186"/>
    </row>
    <row r="1223" spans="1:10" s="114" customFormat="1" x14ac:dyDescent="0.2">
      <c r="A1223" s="151" t="s">
        <v>244</v>
      </c>
      <c r="B1223" s="171" t="s">
        <v>253</v>
      </c>
      <c r="C1223" s="250"/>
      <c r="D1223" s="168" t="s">
        <v>636</v>
      </c>
      <c r="E1223" s="159" t="s">
        <v>19</v>
      </c>
      <c r="F1223" s="215">
        <v>2.5</v>
      </c>
      <c r="G1223" s="181"/>
      <c r="H1223" s="118">
        <f t="shared" si="87"/>
        <v>0</v>
      </c>
      <c r="I1223" s="239"/>
      <c r="J1223" s="186"/>
    </row>
    <row r="1224" spans="1:10" s="114" customFormat="1" x14ac:dyDescent="0.2">
      <c r="A1224" s="151" t="s">
        <v>244</v>
      </c>
      <c r="B1224" s="171" t="s">
        <v>253</v>
      </c>
      <c r="C1224" s="250"/>
      <c r="D1224" s="169"/>
      <c r="E1224" s="159"/>
      <c r="F1224" s="214"/>
      <c r="G1224" s="181"/>
      <c r="H1224" s="231"/>
      <c r="I1224" s="239"/>
      <c r="J1224" s="186"/>
    </row>
    <row r="1225" spans="1:10" s="114" customFormat="1" ht="22.5" x14ac:dyDescent="0.2">
      <c r="A1225" s="151" t="s">
        <v>244</v>
      </c>
      <c r="B1225" s="171" t="s">
        <v>253</v>
      </c>
      <c r="C1225" s="250" t="s">
        <v>223</v>
      </c>
      <c r="D1225" s="172" t="s">
        <v>432</v>
      </c>
      <c r="E1225" s="156"/>
      <c r="F1225" s="214"/>
      <c r="G1225" s="181"/>
      <c r="H1225" s="231"/>
      <c r="I1225" s="239"/>
      <c r="J1225" s="186"/>
    </row>
    <row r="1226" spans="1:10" s="114" customFormat="1" x14ac:dyDescent="0.2">
      <c r="A1226" s="151" t="s">
        <v>244</v>
      </c>
      <c r="B1226" s="171" t="s">
        <v>253</v>
      </c>
      <c r="C1226" s="250"/>
      <c r="D1226" s="168" t="s">
        <v>637</v>
      </c>
      <c r="E1226" s="159" t="s">
        <v>19</v>
      </c>
      <c r="F1226" s="215">
        <v>9.6000000000000014</v>
      </c>
      <c r="G1226" s="181"/>
      <c r="H1226" s="118">
        <f t="shared" ref="H1226:H1228" si="88">G1226*$F1226</f>
        <v>0</v>
      </c>
      <c r="I1226" s="239"/>
      <c r="J1226" s="186"/>
    </row>
    <row r="1227" spans="1:10" s="114" customFormat="1" x14ac:dyDescent="0.2">
      <c r="A1227" s="151" t="s">
        <v>244</v>
      </c>
      <c r="B1227" s="171" t="s">
        <v>253</v>
      </c>
      <c r="C1227" s="250"/>
      <c r="D1227" s="168" t="s">
        <v>638</v>
      </c>
      <c r="E1227" s="159" t="s">
        <v>19</v>
      </c>
      <c r="F1227" s="215">
        <v>9.6000000000000014</v>
      </c>
      <c r="G1227" s="181"/>
      <c r="H1227" s="118">
        <f t="shared" si="88"/>
        <v>0</v>
      </c>
      <c r="I1227" s="239"/>
      <c r="J1227" s="186"/>
    </row>
    <row r="1228" spans="1:10" s="114" customFormat="1" x14ac:dyDescent="0.2">
      <c r="A1228" s="151" t="s">
        <v>244</v>
      </c>
      <c r="B1228" s="171" t="s">
        <v>253</v>
      </c>
      <c r="C1228" s="250"/>
      <c r="D1228" s="168" t="s">
        <v>639</v>
      </c>
      <c r="E1228" s="159" t="s">
        <v>19</v>
      </c>
      <c r="F1228" s="215">
        <v>2.4000000000000004</v>
      </c>
      <c r="G1228" s="181"/>
      <c r="H1228" s="118">
        <f t="shared" si="88"/>
        <v>0</v>
      </c>
      <c r="I1228" s="239"/>
      <c r="J1228" s="186"/>
    </row>
    <row r="1229" spans="1:10" s="114" customFormat="1" x14ac:dyDescent="0.2">
      <c r="A1229" s="151" t="s">
        <v>244</v>
      </c>
      <c r="B1229" s="171" t="s">
        <v>253</v>
      </c>
      <c r="C1229" s="250"/>
      <c r="D1229" s="168"/>
      <c r="E1229" s="156"/>
      <c r="F1229" s="214"/>
      <c r="G1229" s="181"/>
      <c r="H1229" s="231"/>
      <c r="I1229" s="239"/>
      <c r="J1229" s="186"/>
    </row>
    <row r="1230" spans="1:10" s="114" customFormat="1" ht="22.5" x14ac:dyDescent="0.2">
      <c r="A1230" s="151" t="s">
        <v>244</v>
      </c>
      <c r="B1230" s="171" t="s">
        <v>253</v>
      </c>
      <c r="C1230" s="250" t="s">
        <v>224</v>
      </c>
      <c r="D1230" s="170" t="s">
        <v>435</v>
      </c>
      <c r="E1230" s="159" t="s">
        <v>6</v>
      </c>
      <c r="F1230" s="215">
        <v>25</v>
      </c>
      <c r="G1230" s="181"/>
      <c r="H1230" s="118">
        <f>G1230*$F1230</f>
        <v>0</v>
      </c>
      <c r="I1230" s="239"/>
      <c r="J1230" s="186"/>
    </row>
    <row r="1231" spans="1:10" s="114" customFormat="1" x14ac:dyDescent="0.2">
      <c r="A1231" s="151" t="s">
        <v>244</v>
      </c>
      <c r="B1231" s="171" t="s">
        <v>253</v>
      </c>
      <c r="C1231" s="250"/>
      <c r="D1231" s="168"/>
      <c r="E1231" s="156"/>
      <c r="F1231" s="214"/>
      <c r="G1231" s="181"/>
      <c r="H1231" s="231"/>
      <c r="I1231" s="239"/>
      <c r="J1231" s="186"/>
    </row>
    <row r="1232" spans="1:10" s="114" customFormat="1" ht="22.5" x14ac:dyDescent="0.2">
      <c r="A1232" s="151" t="s">
        <v>244</v>
      </c>
      <c r="B1232" s="171" t="s">
        <v>253</v>
      </c>
      <c r="C1232" s="250" t="s">
        <v>225</v>
      </c>
      <c r="D1232" s="170" t="s">
        <v>436</v>
      </c>
      <c r="E1232" s="159" t="s">
        <v>6</v>
      </c>
      <c r="F1232" s="215">
        <v>2</v>
      </c>
      <c r="G1232" s="181"/>
      <c r="H1232" s="118">
        <f>G1232*$F1232</f>
        <v>0</v>
      </c>
      <c r="I1232" s="239"/>
      <c r="J1232" s="186"/>
    </row>
    <row r="1233" spans="1:10" s="114" customFormat="1" x14ac:dyDescent="0.2">
      <c r="A1233" s="151" t="s">
        <v>244</v>
      </c>
      <c r="B1233" s="171" t="s">
        <v>253</v>
      </c>
      <c r="C1233" s="250"/>
      <c r="D1233" s="168"/>
      <c r="E1233" s="156"/>
      <c r="F1233" s="214"/>
      <c r="G1233" s="181"/>
      <c r="H1233" s="231"/>
      <c r="I1233" s="239"/>
      <c r="J1233" s="186"/>
    </row>
    <row r="1234" spans="1:10" s="114" customFormat="1" x14ac:dyDescent="0.2">
      <c r="A1234" s="151" t="s">
        <v>255</v>
      </c>
      <c r="B1234" s="151" t="s">
        <v>255</v>
      </c>
      <c r="C1234" s="286"/>
      <c r="D1234" s="287" t="s">
        <v>437</v>
      </c>
      <c r="E1234" s="157"/>
      <c r="F1234" s="217"/>
      <c r="G1234" s="206"/>
      <c r="H1234" s="233">
        <f>SUM(H1221:H1232)</f>
        <v>0</v>
      </c>
      <c r="I1234" s="240"/>
      <c r="J1234" s="186"/>
    </row>
    <row r="1235" spans="1:10" s="114" customFormat="1" x14ac:dyDescent="0.2">
      <c r="A1235" s="151" t="s">
        <v>244</v>
      </c>
      <c r="B1235" s="171" t="s">
        <v>253</v>
      </c>
      <c r="C1235" s="259"/>
      <c r="D1235" s="199"/>
      <c r="E1235" s="200"/>
      <c r="F1235" s="226"/>
      <c r="G1235" s="179"/>
      <c r="H1235" s="235"/>
      <c r="I1235" s="239"/>
      <c r="J1235" s="186"/>
    </row>
    <row r="1236" spans="1:10" s="114" customFormat="1" x14ac:dyDescent="0.2">
      <c r="A1236" s="151" t="s">
        <v>244</v>
      </c>
      <c r="B1236" s="171" t="s">
        <v>253</v>
      </c>
      <c r="C1236" s="284" t="s">
        <v>438</v>
      </c>
      <c r="D1236" s="166" t="s">
        <v>640</v>
      </c>
      <c r="E1236" s="165"/>
      <c r="F1236" s="212"/>
      <c r="G1236" s="181"/>
      <c r="H1236" s="231"/>
      <c r="I1236" s="239"/>
      <c r="J1236" s="186"/>
    </row>
    <row r="1237" spans="1:10" s="114" customFormat="1" x14ac:dyDescent="0.2">
      <c r="A1237" s="151" t="s">
        <v>244</v>
      </c>
      <c r="B1237" s="171" t="s">
        <v>253</v>
      </c>
      <c r="C1237" s="285" t="s">
        <v>222</v>
      </c>
      <c r="D1237" s="167" t="s">
        <v>427</v>
      </c>
      <c r="E1237" s="166"/>
      <c r="F1237" s="216"/>
      <c r="G1237" s="182"/>
      <c r="H1237" s="232"/>
      <c r="I1237" s="239"/>
      <c r="J1237" s="186"/>
    </row>
    <row r="1238" spans="1:10" s="114" customFormat="1" x14ac:dyDescent="0.2">
      <c r="A1238" s="151" t="s">
        <v>244</v>
      </c>
      <c r="B1238" s="171" t="s">
        <v>253</v>
      </c>
      <c r="C1238" s="250"/>
      <c r="D1238" s="168" t="s">
        <v>641</v>
      </c>
      <c r="E1238" s="159" t="s">
        <v>19</v>
      </c>
      <c r="F1238" s="215">
        <v>1.6</v>
      </c>
      <c r="G1238" s="181"/>
      <c r="H1238" s="118">
        <f>G1238*$F1238</f>
        <v>0</v>
      </c>
      <c r="I1238" s="239"/>
      <c r="J1238" s="186"/>
    </row>
    <row r="1239" spans="1:10" s="114" customFormat="1" x14ac:dyDescent="0.2">
      <c r="A1239" s="151" t="s">
        <v>244</v>
      </c>
      <c r="B1239" s="171" t="s">
        <v>253</v>
      </c>
      <c r="C1239" s="250"/>
      <c r="D1239" s="169"/>
      <c r="E1239" s="159"/>
      <c r="F1239" s="214"/>
      <c r="G1239" s="181"/>
      <c r="H1239" s="231"/>
      <c r="I1239" s="239"/>
      <c r="J1239" s="186"/>
    </row>
    <row r="1240" spans="1:10" s="114" customFormat="1" ht="22.5" x14ac:dyDescent="0.2">
      <c r="A1240" s="151" t="s">
        <v>244</v>
      </c>
      <c r="B1240" s="171" t="s">
        <v>253</v>
      </c>
      <c r="C1240" s="250" t="s">
        <v>223</v>
      </c>
      <c r="D1240" s="172" t="s">
        <v>432</v>
      </c>
      <c r="E1240" s="156"/>
      <c r="F1240" s="214"/>
      <c r="G1240" s="181"/>
      <c r="H1240" s="231"/>
      <c r="I1240" s="239"/>
      <c r="J1240" s="186"/>
    </row>
    <row r="1241" spans="1:10" s="114" customFormat="1" x14ac:dyDescent="0.2">
      <c r="A1241" s="151" t="s">
        <v>244</v>
      </c>
      <c r="B1241" s="171" t="s">
        <v>253</v>
      </c>
      <c r="C1241" s="250"/>
      <c r="D1241" s="168" t="s">
        <v>642</v>
      </c>
      <c r="E1241" s="159" t="s">
        <v>19</v>
      </c>
      <c r="F1241" s="215">
        <v>3.5999999999999996</v>
      </c>
      <c r="G1241" s="181"/>
      <c r="H1241" s="118">
        <f>G1241*$F1241</f>
        <v>0</v>
      </c>
      <c r="I1241" s="239"/>
      <c r="J1241" s="186"/>
    </row>
    <row r="1242" spans="1:10" s="114" customFormat="1" x14ac:dyDescent="0.2">
      <c r="A1242" s="151" t="s">
        <v>244</v>
      </c>
      <c r="B1242" s="171" t="s">
        <v>253</v>
      </c>
      <c r="C1242" s="250"/>
      <c r="D1242" s="168"/>
      <c r="E1242" s="156"/>
      <c r="F1242" s="214"/>
      <c r="G1242" s="181"/>
      <c r="H1242" s="231"/>
      <c r="I1242" s="239"/>
      <c r="J1242" s="186"/>
    </row>
    <row r="1243" spans="1:10" s="114" customFormat="1" ht="22.5" x14ac:dyDescent="0.2">
      <c r="A1243" s="151" t="s">
        <v>244</v>
      </c>
      <c r="B1243" s="171" t="s">
        <v>253</v>
      </c>
      <c r="C1243" s="250" t="s">
        <v>224</v>
      </c>
      <c r="D1243" s="170" t="s">
        <v>435</v>
      </c>
      <c r="E1243" s="159" t="s">
        <v>6</v>
      </c>
      <c r="F1243" s="215">
        <v>3</v>
      </c>
      <c r="G1243" s="181"/>
      <c r="H1243" s="118">
        <f>G1243*$F1243</f>
        <v>0</v>
      </c>
      <c r="I1243" s="239"/>
      <c r="J1243" s="186"/>
    </row>
    <row r="1244" spans="1:10" s="114" customFormat="1" x14ac:dyDescent="0.2">
      <c r="A1244" s="151" t="s">
        <v>244</v>
      </c>
      <c r="B1244" s="171" t="s">
        <v>253</v>
      </c>
      <c r="C1244" s="250"/>
      <c r="D1244" s="168"/>
      <c r="E1244" s="156"/>
      <c r="F1244" s="214"/>
      <c r="G1244" s="181"/>
      <c r="H1244" s="231"/>
      <c r="I1244" s="239"/>
      <c r="J1244" s="186"/>
    </row>
    <row r="1245" spans="1:10" s="114" customFormat="1" ht="22.5" x14ac:dyDescent="0.2">
      <c r="A1245" s="151" t="s">
        <v>244</v>
      </c>
      <c r="B1245" s="171" t="s">
        <v>253</v>
      </c>
      <c r="C1245" s="250" t="s">
        <v>225</v>
      </c>
      <c r="D1245" s="170" t="s">
        <v>436</v>
      </c>
      <c r="E1245" s="159" t="s">
        <v>6</v>
      </c>
      <c r="F1245" s="215">
        <v>1</v>
      </c>
      <c r="G1245" s="181"/>
      <c r="H1245" s="118">
        <f>G1245*$F1245</f>
        <v>0</v>
      </c>
      <c r="I1245" s="239"/>
      <c r="J1245" s="186"/>
    </row>
    <row r="1246" spans="1:10" s="114" customFormat="1" x14ac:dyDescent="0.2">
      <c r="A1246" s="151" t="s">
        <v>244</v>
      </c>
      <c r="B1246" s="171" t="s">
        <v>253</v>
      </c>
      <c r="C1246" s="250"/>
      <c r="D1246" s="168"/>
      <c r="E1246" s="156"/>
      <c r="F1246" s="214"/>
      <c r="G1246" s="181"/>
      <c r="H1246" s="231"/>
      <c r="I1246" s="239"/>
      <c r="J1246" s="186"/>
    </row>
    <row r="1247" spans="1:10" s="114" customFormat="1" x14ac:dyDescent="0.2">
      <c r="A1247" s="151" t="s">
        <v>255</v>
      </c>
      <c r="B1247" s="151" t="s">
        <v>255</v>
      </c>
      <c r="C1247" s="286"/>
      <c r="D1247" s="287" t="s">
        <v>447</v>
      </c>
      <c r="E1247" s="157"/>
      <c r="F1247" s="217"/>
      <c r="G1247" s="206"/>
      <c r="H1247" s="233">
        <f>SUM(H1238:H1245)</f>
        <v>0</v>
      </c>
      <c r="I1247" s="240"/>
      <c r="J1247" s="186"/>
    </row>
    <row r="1248" spans="1:10" s="114" customFormat="1" x14ac:dyDescent="0.2">
      <c r="A1248" s="151" t="s">
        <v>255</v>
      </c>
      <c r="B1248" s="151" t="s">
        <v>255</v>
      </c>
      <c r="C1248" s="250"/>
      <c r="D1248" s="160"/>
      <c r="E1248" s="159"/>
      <c r="F1248" s="214"/>
      <c r="G1248" s="181"/>
      <c r="H1248" s="231"/>
      <c r="I1248" s="239"/>
      <c r="J1248" s="186"/>
    </row>
    <row r="1249" spans="1:10" s="114" customFormat="1" ht="22.5" x14ac:dyDescent="0.2">
      <c r="A1249" s="151" t="s">
        <v>255</v>
      </c>
      <c r="B1249" s="151" t="s">
        <v>255</v>
      </c>
      <c r="C1249" s="288" t="s">
        <v>230</v>
      </c>
      <c r="D1249" s="145" t="s">
        <v>643</v>
      </c>
      <c r="E1249" s="144"/>
      <c r="F1249" s="143"/>
      <c r="G1249" s="142"/>
      <c r="H1249" s="141">
        <f>H1234+H1247</f>
        <v>0</v>
      </c>
      <c r="I1249" s="148"/>
      <c r="J1249" s="186"/>
    </row>
    <row r="1250" spans="1:10" s="114" customFormat="1" x14ac:dyDescent="0.2">
      <c r="A1250" s="171" t="s">
        <v>255</v>
      </c>
      <c r="B1250" s="171" t="s">
        <v>255</v>
      </c>
      <c r="C1250" s="285"/>
      <c r="D1250" s="167"/>
      <c r="E1250" s="166"/>
      <c r="F1250" s="216"/>
      <c r="G1250" s="182"/>
      <c r="H1250" s="232"/>
      <c r="I1250" s="239"/>
      <c r="J1250" s="186"/>
    </row>
    <row r="1251" spans="1:10" s="114" customFormat="1" x14ac:dyDescent="0.2">
      <c r="A1251" s="171" t="s">
        <v>244</v>
      </c>
      <c r="B1251" s="171" t="s">
        <v>254</v>
      </c>
      <c r="C1251" s="284" t="s">
        <v>231</v>
      </c>
      <c r="D1251" s="187" t="s">
        <v>644</v>
      </c>
      <c r="E1251" s="159"/>
      <c r="F1251" s="214"/>
      <c r="G1251" s="181"/>
      <c r="H1251" s="231"/>
      <c r="I1251" s="239"/>
      <c r="J1251" s="186"/>
    </row>
    <row r="1252" spans="1:10" s="114" customFormat="1" x14ac:dyDescent="0.2">
      <c r="A1252" s="171" t="s">
        <v>244</v>
      </c>
      <c r="B1252" s="171" t="s">
        <v>254</v>
      </c>
      <c r="C1252" s="249"/>
      <c r="D1252" s="165"/>
      <c r="E1252" s="165"/>
      <c r="F1252" s="212"/>
      <c r="G1252" s="181"/>
      <c r="H1252" s="231"/>
      <c r="I1252" s="239"/>
      <c r="J1252" s="186"/>
    </row>
    <row r="1253" spans="1:10" s="114" customFormat="1" x14ac:dyDescent="0.2">
      <c r="A1253" s="151" t="s">
        <v>244</v>
      </c>
      <c r="B1253" s="171" t="s">
        <v>254</v>
      </c>
      <c r="C1253" s="284" t="s">
        <v>425</v>
      </c>
      <c r="D1253" s="166" t="s">
        <v>634</v>
      </c>
      <c r="E1253" s="165"/>
      <c r="F1253" s="212"/>
      <c r="G1253" s="181"/>
      <c r="H1253" s="231"/>
      <c r="I1253" s="239"/>
      <c r="J1253" s="186"/>
    </row>
    <row r="1254" spans="1:10" s="114" customFormat="1" x14ac:dyDescent="0.2">
      <c r="A1254" s="151" t="s">
        <v>244</v>
      </c>
      <c r="B1254" s="171" t="s">
        <v>254</v>
      </c>
      <c r="C1254" s="285" t="s">
        <v>222</v>
      </c>
      <c r="D1254" s="167" t="s">
        <v>427</v>
      </c>
      <c r="E1254" s="166"/>
      <c r="F1254" s="216"/>
      <c r="G1254" s="182"/>
      <c r="H1254" s="232"/>
      <c r="I1254" s="239"/>
      <c r="J1254" s="186"/>
    </row>
    <row r="1255" spans="1:10" s="114" customFormat="1" x14ac:dyDescent="0.2">
      <c r="A1255" s="151" t="s">
        <v>244</v>
      </c>
      <c r="B1255" s="171" t="s">
        <v>254</v>
      </c>
      <c r="C1255" s="250"/>
      <c r="D1255" s="168" t="s">
        <v>645</v>
      </c>
      <c r="E1255" s="159" t="s">
        <v>19</v>
      </c>
      <c r="F1255" s="215">
        <v>5.2416</v>
      </c>
      <c r="G1255" s="181"/>
      <c r="H1255" s="118">
        <f t="shared" ref="H1255:H1256" si="89">G1255*$F1255</f>
        <v>0</v>
      </c>
      <c r="I1255" s="239"/>
      <c r="J1255" s="186"/>
    </row>
    <row r="1256" spans="1:10" s="114" customFormat="1" x14ac:dyDescent="0.2">
      <c r="A1256" s="151" t="s">
        <v>244</v>
      </c>
      <c r="B1256" s="171" t="s">
        <v>254</v>
      </c>
      <c r="C1256" s="250"/>
      <c r="D1256" s="168" t="s">
        <v>646</v>
      </c>
      <c r="E1256" s="159" t="s">
        <v>19</v>
      </c>
      <c r="F1256" s="215">
        <v>9.2767999999999997</v>
      </c>
      <c r="G1256" s="181"/>
      <c r="H1256" s="118">
        <f t="shared" si="89"/>
        <v>0</v>
      </c>
      <c r="I1256" s="239"/>
      <c r="J1256" s="186"/>
    </row>
    <row r="1257" spans="1:10" s="114" customFormat="1" x14ac:dyDescent="0.2">
      <c r="A1257" s="151" t="s">
        <v>244</v>
      </c>
      <c r="B1257" s="171" t="s">
        <v>254</v>
      </c>
      <c r="C1257" s="250"/>
      <c r="D1257" s="168"/>
      <c r="E1257" s="159"/>
      <c r="F1257" s="215"/>
      <c r="G1257" s="181"/>
      <c r="H1257" s="231"/>
      <c r="I1257" s="239"/>
      <c r="J1257" s="186"/>
    </row>
    <row r="1258" spans="1:10" s="114" customFormat="1" ht="22.5" x14ac:dyDescent="0.2">
      <c r="A1258" s="151" t="s">
        <v>244</v>
      </c>
      <c r="B1258" s="171" t="s">
        <v>254</v>
      </c>
      <c r="C1258" s="250" t="s">
        <v>223</v>
      </c>
      <c r="D1258" s="167" t="s">
        <v>432</v>
      </c>
      <c r="E1258" s="156"/>
      <c r="F1258" s="214"/>
      <c r="G1258" s="181"/>
      <c r="H1258" s="231"/>
      <c r="I1258" s="239"/>
      <c r="J1258" s="186"/>
    </row>
    <row r="1259" spans="1:10" s="114" customFormat="1" x14ac:dyDescent="0.2">
      <c r="A1259" s="151" t="s">
        <v>244</v>
      </c>
      <c r="B1259" s="171" t="s">
        <v>254</v>
      </c>
      <c r="C1259" s="250"/>
      <c r="D1259" s="168" t="s">
        <v>637</v>
      </c>
      <c r="E1259" s="159" t="s">
        <v>19</v>
      </c>
      <c r="F1259" s="215">
        <v>9.6000000000000014</v>
      </c>
      <c r="G1259" s="181"/>
      <c r="H1259" s="118">
        <f t="shared" ref="H1259:H1264" si="90">G1259*$F1259</f>
        <v>0</v>
      </c>
      <c r="I1259" s="239"/>
      <c r="J1259" s="186"/>
    </row>
    <row r="1260" spans="1:10" s="114" customFormat="1" x14ac:dyDescent="0.2">
      <c r="A1260" s="151" t="s">
        <v>244</v>
      </c>
      <c r="B1260" s="171" t="s">
        <v>254</v>
      </c>
      <c r="C1260" s="250"/>
      <c r="D1260" s="168" t="s">
        <v>638</v>
      </c>
      <c r="E1260" s="159" t="s">
        <v>19</v>
      </c>
      <c r="F1260" s="215">
        <v>9.6000000000000014</v>
      </c>
      <c r="G1260" s="181"/>
      <c r="H1260" s="118">
        <f t="shared" si="90"/>
        <v>0</v>
      </c>
      <c r="I1260" s="239"/>
      <c r="J1260" s="186"/>
    </row>
    <row r="1261" spans="1:10" s="114" customFormat="1" x14ac:dyDescent="0.2">
      <c r="A1261" s="151" t="s">
        <v>244</v>
      </c>
      <c r="B1261" s="171" t="s">
        <v>254</v>
      </c>
      <c r="C1261" s="250"/>
      <c r="D1261" s="168"/>
      <c r="E1261" s="156"/>
      <c r="F1261" s="214"/>
      <c r="G1261" s="181"/>
      <c r="H1261" s="231"/>
      <c r="I1261" s="239"/>
      <c r="J1261" s="186"/>
    </row>
    <row r="1262" spans="1:10" s="114" customFormat="1" ht="22.5" x14ac:dyDescent="0.2">
      <c r="A1262" s="151" t="s">
        <v>244</v>
      </c>
      <c r="B1262" s="171" t="s">
        <v>254</v>
      </c>
      <c r="C1262" s="250" t="s">
        <v>224</v>
      </c>
      <c r="D1262" s="166" t="s">
        <v>435</v>
      </c>
      <c r="E1262" s="159" t="s">
        <v>6</v>
      </c>
      <c r="F1262" s="215">
        <v>20</v>
      </c>
      <c r="G1262" s="181"/>
      <c r="H1262" s="118">
        <f t="shared" si="90"/>
        <v>0</v>
      </c>
      <c r="I1262" s="239"/>
      <c r="J1262" s="186"/>
    </row>
    <row r="1263" spans="1:10" s="114" customFormat="1" x14ac:dyDescent="0.2">
      <c r="A1263" s="151" t="s">
        <v>244</v>
      </c>
      <c r="B1263" s="171" t="s">
        <v>254</v>
      </c>
      <c r="C1263" s="250"/>
      <c r="D1263" s="168"/>
      <c r="E1263" s="156"/>
      <c r="F1263" s="214"/>
      <c r="G1263" s="181"/>
      <c r="H1263" s="231"/>
      <c r="I1263" s="239"/>
      <c r="J1263" s="186"/>
    </row>
    <row r="1264" spans="1:10" s="114" customFormat="1" ht="22.5" x14ac:dyDescent="0.2">
      <c r="A1264" s="151" t="s">
        <v>244</v>
      </c>
      <c r="B1264" s="171" t="s">
        <v>254</v>
      </c>
      <c r="C1264" s="250" t="s">
        <v>225</v>
      </c>
      <c r="D1264" s="170" t="s">
        <v>436</v>
      </c>
      <c r="E1264" s="159" t="s">
        <v>6</v>
      </c>
      <c r="F1264" s="215">
        <v>2</v>
      </c>
      <c r="G1264" s="181"/>
      <c r="H1264" s="118">
        <f t="shared" si="90"/>
        <v>0</v>
      </c>
      <c r="I1264" s="239"/>
      <c r="J1264" s="186"/>
    </row>
    <row r="1265" spans="1:10" s="114" customFormat="1" x14ac:dyDescent="0.2">
      <c r="A1265" s="151" t="s">
        <v>244</v>
      </c>
      <c r="B1265" s="171" t="s">
        <v>254</v>
      </c>
      <c r="C1265" s="250"/>
      <c r="D1265" s="168"/>
      <c r="E1265" s="159"/>
      <c r="F1265" s="215"/>
      <c r="G1265" s="181"/>
      <c r="H1265" s="231"/>
      <c r="I1265" s="239"/>
      <c r="J1265" s="186"/>
    </row>
    <row r="1266" spans="1:10" s="114" customFormat="1" x14ac:dyDescent="0.2">
      <c r="A1266" s="151" t="s">
        <v>255</v>
      </c>
      <c r="B1266" s="151" t="s">
        <v>255</v>
      </c>
      <c r="C1266" s="286"/>
      <c r="D1266" s="287" t="s">
        <v>437</v>
      </c>
      <c r="E1266" s="157"/>
      <c r="F1266" s="217"/>
      <c r="G1266" s="206"/>
      <c r="H1266" s="233">
        <f>SUM(H1255:H1264)</f>
        <v>0</v>
      </c>
      <c r="I1266" s="239"/>
      <c r="J1266" s="186"/>
    </row>
    <row r="1267" spans="1:10" s="114" customFormat="1" x14ac:dyDescent="0.2">
      <c r="A1267" s="151" t="s">
        <v>244</v>
      </c>
      <c r="B1267" s="171" t="s">
        <v>254</v>
      </c>
      <c r="C1267" s="259"/>
      <c r="D1267" s="113"/>
      <c r="E1267" s="201"/>
      <c r="F1267" s="227"/>
      <c r="G1267" s="177"/>
      <c r="H1267" s="236"/>
      <c r="I1267" s="238"/>
      <c r="J1267" s="186"/>
    </row>
    <row r="1268" spans="1:10" s="114" customFormat="1" x14ac:dyDescent="0.2">
      <c r="A1268" s="151" t="s">
        <v>244</v>
      </c>
      <c r="B1268" s="171" t="s">
        <v>254</v>
      </c>
      <c r="C1268" s="284" t="s">
        <v>438</v>
      </c>
      <c r="D1268" s="166" t="s">
        <v>647</v>
      </c>
      <c r="E1268" s="165"/>
      <c r="F1268" s="212"/>
      <c r="G1268" s="181"/>
      <c r="H1268" s="231"/>
      <c r="I1268" s="239"/>
      <c r="J1268" s="186"/>
    </row>
    <row r="1269" spans="1:10" s="114" customFormat="1" x14ac:dyDescent="0.2">
      <c r="A1269" s="151" t="s">
        <v>244</v>
      </c>
      <c r="B1269" s="171" t="s">
        <v>254</v>
      </c>
      <c r="C1269" s="285" t="s">
        <v>222</v>
      </c>
      <c r="D1269" s="167" t="s">
        <v>427</v>
      </c>
      <c r="E1269" s="166"/>
      <c r="F1269" s="216"/>
      <c r="G1269" s="182"/>
      <c r="H1269" s="232"/>
      <c r="I1269" s="239"/>
      <c r="J1269" s="186"/>
    </row>
    <row r="1270" spans="1:10" s="114" customFormat="1" x14ac:dyDescent="0.2">
      <c r="A1270" s="151" t="s">
        <v>244</v>
      </c>
      <c r="B1270" s="171" t="s">
        <v>254</v>
      </c>
      <c r="C1270" s="250"/>
      <c r="D1270" s="168" t="s">
        <v>648</v>
      </c>
      <c r="E1270" s="159" t="s">
        <v>19</v>
      </c>
      <c r="F1270" s="215">
        <v>2.52</v>
      </c>
      <c r="G1270" s="181"/>
      <c r="H1270" s="118">
        <f t="shared" ref="H1270:H1272" si="91">G1270*$F1270</f>
        <v>0</v>
      </c>
      <c r="I1270" s="239"/>
      <c r="J1270" s="186"/>
    </row>
    <row r="1271" spans="1:10" s="114" customFormat="1" x14ac:dyDescent="0.2">
      <c r="A1271" s="151" t="s">
        <v>244</v>
      </c>
      <c r="B1271" s="171" t="s">
        <v>254</v>
      </c>
      <c r="C1271" s="250"/>
      <c r="D1271" s="168" t="s">
        <v>649</v>
      </c>
      <c r="E1271" s="159" t="s">
        <v>19</v>
      </c>
      <c r="F1271" s="215">
        <v>1.2</v>
      </c>
      <c r="G1271" s="181"/>
      <c r="H1271" s="118">
        <f t="shared" si="91"/>
        <v>0</v>
      </c>
      <c r="I1271" s="239"/>
      <c r="J1271" s="186"/>
    </row>
    <row r="1272" spans="1:10" s="114" customFormat="1" x14ac:dyDescent="0.2">
      <c r="A1272" s="151" t="s">
        <v>244</v>
      </c>
      <c r="B1272" s="171" t="s">
        <v>254</v>
      </c>
      <c r="C1272" s="250"/>
      <c r="D1272" s="168" t="s">
        <v>650</v>
      </c>
      <c r="E1272" s="159" t="s">
        <v>19</v>
      </c>
      <c r="F1272" s="215">
        <v>3.6</v>
      </c>
      <c r="G1272" s="181"/>
      <c r="H1272" s="118">
        <f t="shared" si="91"/>
        <v>0</v>
      </c>
      <c r="I1272" s="239"/>
      <c r="J1272" s="186"/>
    </row>
    <row r="1273" spans="1:10" s="114" customFormat="1" x14ac:dyDescent="0.2">
      <c r="A1273" s="151" t="s">
        <v>244</v>
      </c>
      <c r="B1273" s="171" t="s">
        <v>254</v>
      </c>
      <c r="C1273" s="250"/>
      <c r="D1273" s="169"/>
      <c r="E1273" s="159"/>
      <c r="F1273" s="214"/>
      <c r="G1273" s="181"/>
      <c r="H1273" s="231"/>
      <c r="I1273" s="239"/>
      <c r="J1273" s="186"/>
    </row>
    <row r="1274" spans="1:10" s="114" customFormat="1" ht="22.5" x14ac:dyDescent="0.2">
      <c r="A1274" s="151" t="s">
        <v>244</v>
      </c>
      <c r="B1274" s="171" t="s">
        <v>254</v>
      </c>
      <c r="C1274" s="250" t="s">
        <v>223</v>
      </c>
      <c r="D1274" s="172" t="s">
        <v>432</v>
      </c>
      <c r="E1274" s="156"/>
      <c r="F1274" s="214"/>
      <c r="G1274" s="181"/>
      <c r="H1274" s="231"/>
      <c r="I1274" s="239"/>
      <c r="J1274" s="186"/>
    </row>
    <row r="1275" spans="1:10" s="114" customFormat="1" x14ac:dyDescent="0.2">
      <c r="A1275" s="151" t="s">
        <v>244</v>
      </c>
      <c r="B1275" s="171" t="s">
        <v>254</v>
      </c>
      <c r="C1275" s="250"/>
      <c r="D1275" s="168" t="s">
        <v>651</v>
      </c>
      <c r="E1275" s="159" t="s">
        <v>19</v>
      </c>
      <c r="F1275" s="215">
        <v>9.6000000000000014</v>
      </c>
      <c r="G1275" s="181"/>
      <c r="H1275" s="118">
        <f t="shared" ref="H1275:H1277" si="92">G1275*$F1275</f>
        <v>0</v>
      </c>
      <c r="I1275" s="239"/>
      <c r="J1275" s="186"/>
    </row>
    <row r="1276" spans="1:10" s="114" customFormat="1" x14ac:dyDescent="0.2">
      <c r="A1276" s="151" t="s">
        <v>244</v>
      </c>
      <c r="B1276" s="171" t="s">
        <v>254</v>
      </c>
      <c r="C1276" s="250"/>
      <c r="D1276" s="168" t="s">
        <v>652</v>
      </c>
      <c r="E1276" s="159" t="s">
        <v>19</v>
      </c>
      <c r="F1276" s="215">
        <v>9.6000000000000014</v>
      </c>
      <c r="G1276" s="181"/>
      <c r="H1276" s="118">
        <f t="shared" si="92"/>
        <v>0</v>
      </c>
      <c r="I1276" s="239"/>
      <c r="J1276" s="186"/>
    </row>
    <row r="1277" spans="1:10" s="114" customFormat="1" x14ac:dyDescent="0.2">
      <c r="A1277" s="151" t="s">
        <v>244</v>
      </c>
      <c r="B1277" s="171" t="s">
        <v>254</v>
      </c>
      <c r="C1277" s="250"/>
      <c r="D1277" s="168" t="s">
        <v>653</v>
      </c>
      <c r="E1277" s="159" t="s">
        <v>19</v>
      </c>
      <c r="F1277" s="215">
        <v>9.6000000000000014</v>
      </c>
      <c r="G1277" s="181"/>
      <c r="H1277" s="118">
        <f t="shared" si="92"/>
        <v>0</v>
      </c>
      <c r="I1277" s="239"/>
      <c r="J1277" s="186"/>
    </row>
    <row r="1278" spans="1:10" s="114" customFormat="1" x14ac:dyDescent="0.2">
      <c r="A1278" s="151" t="s">
        <v>244</v>
      </c>
      <c r="B1278" s="171" t="s">
        <v>254</v>
      </c>
      <c r="C1278" s="250"/>
      <c r="D1278" s="168"/>
      <c r="E1278" s="156"/>
      <c r="F1278" s="214"/>
      <c r="G1278" s="181"/>
      <c r="H1278" s="231"/>
      <c r="I1278" s="239"/>
      <c r="J1278" s="186"/>
    </row>
    <row r="1279" spans="1:10" s="114" customFormat="1" ht="22.5" x14ac:dyDescent="0.2">
      <c r="A1279" s="151" t="s">
        <v>244</v>
      </c>
      <c r="B1279" s="171" t="s">
        <v>254</v>
      </c>
      <c r="C1279" s="250" t="s">
        <v>224</v>
      </c>
      <c r="D1279" s="170" t="s">
        <v>654</v>
      </c>
      <c r="E1279" s="159" t="s">
        <v>6</v>
      </c>
      <c r="F1279" s="215">
        <v>32</v>
      </c>
      <c r="G1279" s="181"/>
      <c r="H1279" s="118">
        <f t="shared" ref="H1279" si="93">G1279*$F1279</f>
        <v>0</v>
      </c>
      <c r="I1279" s="239"/>
      <c r="J1279" s="186"/>
    </row>
    <row r="1280" spans="1:10" s="114" customFormat="1" x14ac:dyDescent="0.2">
      <c r="A1280" s="151" t="s">
        <v>244</v>
      </c>
      <c r="B1280" s="171" t="s">
        <v>254</v>
      </c>
      <c r="C1280" s="250"/>
      <c r="D1280" s="168"/>
      <c r="E1280" s="156"/>
      <c r="F1280" s="214"/>
      <c r="G1280" s="181"/>
      <c r="H1280" s="231"/>
      <c r="I1280" s="239"/>
      <c r="J1280" s="186"/>
    </row>
    <row r="1281" spans="1:10" s="114" customFormat="1" ht="22.5" x14ac:dyDescent="0.2">
      <c r="A1281" s="151" t="s">
        <v>244</v>
      </c>
      <c r="B1281" s="171" t="s">
        <v>254</v>
      </c>
      <c r="C1281" s="250" t="s">
        <v>225</v>
      </c>
      <c r="D1281" s="170" t="s">
        <v>436</v>
      </c>
      <c r="E1281" s="159" t="s">
        <v>6</v>
      </c>
      <c r="F1281" s="215">
        <v>3</v>
      </c>
      <c r="G1281" s="181"/>
      <c r="H1281" s="118">
        <f t="shared" ref="H1281" si="94">G1281*$F1281</f>
        <v>0</v>
      </c>
      <c r="I1281" s="239"/>
      <c r="J1281" s="186"/>
    </row>
    <row r="1282" spans="1:10" s="114" customFormat="1" x14ac:dyDescent="0.2">
      <c r="A1282" s="151" t="s">
        <v>244</v>
      </c>
      <c r="B1282" s="171" t="s">
        <v>254</v>
      </c>
      <c r="C1282" s="250"/>
      <c r="D1282" s="168"/>
      <c r="E1282" s="156"/>
      <c r="F1282" s="214"/>
      <c r="G1282" s="181"/>
      <c r="H1282" s="231"/>
      <c r="I1282" s="239"/>
      <c r="J1282" s="186"/>
    </row>
    <row r="1283" spans="1:10" s="114" customFormat="1" x14ac:dyDescent="0.2">
      <c r="A1283" s="151" t="s">
        <v>255</v>
      </c>
      <c r="B1283" s="151" t="s">
        <v>255</v>
      </c>
      <c r="C1283" s="286"/>
      <c r="D1283" s="287" t="s">
        <v>447</v>
      </c>
      <c r="E1283" s="157"/>
      <c r="F1283" s="217"/>
      <c r="G1283" s="206"/>
      <c r="H1283" s="233">
        <f>SUM(H1270:H1281)</f>
        <v>0</v>
      </c>
      <c r="I1283" s="240"/>
      <c r="J1283" s="186"/>
    </row>
    <row r="1284" spans="1:10" s="114" customFormat="1" x14ac:dyDescent="0.2">
      <c r="A1284" s="151" t="s">
        <v>255</v>
      </c>
      <c r="B1284" s="151" t="s">
        <v>255</v>
      </c>
      <c r="C1284" s="250"/>
      <c r="D1284" s="160"/>
      <c r="E1284" s="159"/>
      <c r="F1284" s="214"/>
      <c r="G1284" s="181"/>
      <c r="H1284" s="231"/>
      <c r="I1284" s="239"/>
      <c r="J1284" s="186"/>
    </row>
    <row r="1285" spans="1:10" s="114" customFormat="1" ht="22.5" x14ac:dyDescent="0.2">
      <c r="A1285" s="151" t="s">
        <v>255</v>
      </c>
      <c r="B1285" s="151" t="s">
        <v>255</v>
      </c>
      <c r="C1285" s="288" t="s">
        <v>231</v>
      </c>
      <c r="D1285" s="145" t="s">
        <v>655</v>
      </c>
      <c r="E1285" s="144"/>
      <c r="F1285" s="143"/>
      <c r="G1285" s="142"/>
      <c r="H1285" s="141">
        <f>H1266+H1283</f>
        <v>0</v>
      </c>
      <c r="I1285" s="148"/>
      <c r="J1285" s="186"/>
    </row>
    <row r="1286" spans="1:10" s="114" customFormat="1" x14ac:dyDescent="0.2">
      <c r="A1286" s="171" t="s">
        <v>255</v>
      </c>
      <c r="B1286" s="171" t="s">
        <v>255</v>
      </c>
      <c r="C1286" s="285"/>
      <c r="D1286" s="167"/>
      <c r="E1286" s="166"/>
      <c r="F1286" s="216"/>
      <c r="G1286" s="182"/>
      <c r="H1286" s="232"/>
      <c r="I1286" s="239"/>
      <c r="J1286" s="186"/>
    </row>
    <row r="1287" spans="1:10" s="114" customFormat="1" x14ac:dyDescent="0.2">
      <c r="A1287" s="171" t="s">
        <v>244</v>
      </c>
      <c r="B1287" s="171" t="s">
        <v>251</v>
      </c>
      <c r="C1287" s="284" t="s">
        <v>232</v>
      </c>
      <c r="D1287" s="187" t="s">
        <v>656</v>
      </c>
      <c r="E1287" s="159"/>
      <c r="F1287" s="214"/>
      <c r="G1287" s="181"/>
      <c r="H1287" s="231"/>
      <c r="I1287" s="239"/>
      <c r="J1287" s="186"/>
    </row>
    <row r="1288" spans="1:10" s="114" customFormat="1" x14ac:dyDescent="0.2">
      <c r="A1288" s="171" t="s">
        <v>244</v>
      </c>
      <c r="B1288" s="171" t="s">
        <v>251</v>
      </c>
      <c r="C1288" s="249"/>
      <c r="D1288" s="165"/>
      <c r="E1288" s="165"/>
      <c r="F1288" s="212"/>
      <c r="G1288" s="181"/>
      <c r="H1288" s="231"/>
      <c r="I1288" s="239"/>
      <c r="J1288" s="186"/>
    </row>
    <row r="1289" spans="1:10" s="114" customFormat="1" x14ac:dyDescent="0.2">
      <c r="A1289" s="151" t="s">
        <v>244</v>
      </c>
      <c r="B1289" s="151" t="s">
        <v>251</v>
      </c>
      <c r="C1289" s="284" t="s">
        <v>425</v>
      </c>
      <c r="D1289" s="166" t="s">
        <v>634</v>
      </c>
      <c r="E1289" s="165"/>
      <c r="F1289" s="212"/>
      <c r="G1289" s="181"/>
      <c r="H1289" s="231"/>
      <c r="I1289" s="239"/>
      <c r="J1289" s="186"/>
    </row>
    <row r="1290" spans="1:10" s="114" customFormat="1" x14ac:dyDescent="0.2">
      <c r="A1290" s="151" t="s">
        <v>244</v>
      </c>
      <c r="B1290" s="151" t="s">
        <v>251</v>
      </c>
      <c r="C1290" s="285" t="s">
        <v>222</v>
      </c>
      <c r="D1290" s="167" t="s">
        <v>427</v>
      </c>
      <c r="E1290" s="166"/>
      <c r="F1290" s="216"/>
      <c r="G1290" s="182"/>
      <c r="H1290" s="232"/>
      <c r="I1290" s="239"/>
      <c r="J1290" s="186"/>
    </row>
    <row r="1291" spans="1:10" s="114" customFormat="1" x14ac:dyDescent="0.2">
      <c r="A1291" s="151" t="s">
        <v>244</v>
      </c>
      <c r="B1291" s="151" t="s">
        <v>251</v>
      </c>
      <c r="C1291" s="250"/>
      <c r="D1291" s="168" t="s">
        <v>657</v>
      </c>
      <c r="E1291" s="159" t="s">
        <v>19</v>
      </c>
      <c r="F1291" s="215">
        <v>4.5</v>
      </c>
      <c r="G1291" s="181"/>
      <c r="H1291" s="118">
        <f t="shared" ref="H1291" si="95">G1291*$F1291</f>
        <v>0</v>
      </c>
      <c r="I1291" s="239"/>
      <c r="J1291" s="186"/>
    </row>
    <row r="1292" spans="1:10" s="114" customFormat="1" x14ac:dyDescent="0.2">
      <c r="A1292" s="151" t="s">
        <v>244</v>
      </c>
      <c r="B1292" s="151" t="s">
        <v>251</v>
      </c>
      <c r="C1292" s="250"/>
      <c r="D1292" s="168"/>
      <c r="E1292" s="159"/>
      <c r="F1292" s="215"/>
      <c r="G1292" s="181"/>
      <c r="H1292" s="231"/>
      <c r="I1292" s="239"/>
      <c r="J1292" s="186"/>
    </row>
    <row r="1293" spans="1:10" s="114" customFormat="1" ht="22.5" x14ac:dyDescent="0.2">
      <c r="A1293" s="151" t="s">
        <v>244</v>
      </c>
      <c r="B1293" s="151" t="s">
        <v>251</v>
      </c>
      <c r="C1293" s="250" t="s">
        <v>223</v>
      </c>
      <c r="D1293" s="172" t="s">
        <v>432</v>
      </c>
      <c r="E1293" s="156"/>
      <c r="F1293" s="214"/>
      <c r="G1293" s="181"/>
      <c r="H1293" s="231"/>
      <c r="I1293" s="239"/>
      <c r="J1293" s="186"/>
    </row>
    <row r="1294" spans="1:10" s="114" customFormat="1" x14ac:dyDescent="0.2">
      <c r="A1294" s="151" t="s">
        <v>244</v>
      </c>
      <c r="B1294" s="151" t="s">
        <v>251</v>
      </c>
      <c r="C1294" s="250"/>
      <c r="D1294" s="168" t="s">
        <v>658</v>
      </c>
      <c r="E1294" s="159" t="s">
        <v>19</v>
      </c>
      <c r="F1294" s="215">
        <v>7</v>
      </c>
      <c r="G1294" s="181"/>
      <c r="H1294" s="118">
        <f t="shared" ref="H1294" si="96">G1294*$F1294</f>
        <v>0</v>
      </c>
      <c r="I1294" s="239"/>
      <c r="J1294" s="186"/>
    </row>
    <row r="1295" spans="1:10" s="114" customFormat="1" x14ac:dyDescent="0.2">
      <c r="A1295" s="151" t="s">
        <v>244</v>
      </c>
      <c r="B1295" s="151" t="s">
        <v>251</v>
      </c>
      <c r="C1295" s="250"/>
      <c r="D1295" s="168"/>
      <c r="E1295" s="159"/>
      <c r="F1295" s="215"/>
      <c r="G1295" s="181"/>
      <c r="H1295" s="231"/>
      <c r="I1295" s="239"/>
      <c r="J1295" s="186"/>
    </row>
    <row r="1296" spans="1:10" s="114" customFormat="1" ht="22.5" x14ac:dyDescent="0.2">
      <c r="A1296" s="151" t="s">
        <v>244</v>
      </c>
      <c r="B1296" s="151" t="s">
        <v>251</v>
      </c>
      <c r="C1296" s="250" t="s">
        <v>224</v>
      </c>
      <c r="D1296" s="170" t="s">
        <v>435</v>
      </c>
      <c r="E1296" s="159" t="s">
        <v>6</v>
      </c>
      <c r="F1296" s="215">
        <v>10</v>
      </c>
      <c r="G1296" s="181"/>
      <c r="H1296" s="118">
        <f t="shared" ref="H1296" si="97">G1296*$F1296</f>
        <v>0</v>
      </c>
      <c r="I1296" s="239"/>
      <c r="J1296" s="186"/>
    </row>
    <row r="1297" spans="1:10" s="114" customFormat="1" x14ac:dyDescent="0.2">
      <c r="A1297" s="151" t="s">
        <v>244</v>
      </c>
      <c r="B1297" s="151" t="s">
        <v>251</v>
      </c>
      <c r="C1297" s="250"/>
      <c r="D1297" s="168"/>
      <c r="E1297" s="159"/>
      <c r="F1297" s="215"/>
      <c r="G1297" s="181"/>
      <c r="H1297" s="231"/>
      <c r="I1297" s="239"/>
      <c r="J1297" s="186"/>
    </row>
    <row r="1298" spans="1:10" s="114" customFormat="1" ht="22.5" x14ac:dyDescent="0.2">
      <c r="A1298" s="151" t="s">
        <v>244</v>
      </c>
      <c r="B1298" s="151" t="s">
        <v>251</v>
      </c>
      <c r="C1298" s="250" t="s">
        <v>225</v>
      </c>
      <c r="D1298" s="170" t="s">
        <v>436</v>
      </c>
      <c r="E1298" s="159" t="s">
        <v>6</v>
      </c>
      <c r="F1298" s="215">
        <v>1</v>
      </c>
      <c r="G1298" s="181"/>
      <c r="H1298" s="118">
        <f t="shared" ref="H1298" si="98">G1298*$F1298</f>
        <v>0</v>
      </c>
      <c r="I1298" s="239"/>
      <c r="J1298" s="186"/>
    </row>
    <row r="1299" spans="1:10" s="114" customFormat="1" x14ac:dyDescent="0.2">
      <c r="A1299" s="151" t="s">
        <v>244</v>
      </c>
      <c r="B1299" s="151" t="s">
        <v>251</v>
      </c>
      <c r="C1299" s="250"/>
      <c r="D1299" s="168"/>
      <c r="E1299" s="159"/>
      <c r="F1299" s="215"/>
      <c r="G1299" s="181"/>
      <c r="H1299" s="231"/>
      <c r="I1299" s="239"/>
      <c r="J1299" s="186"/>
    </row>
    <row r="1300" spans="1:10" s="114" customFormat="1" x14ac:dyDescent="0.2">
      <c r="A1300" s="151" t="s">
        <v>255</v>
      </c>
      <c r="B1300" s="151" t="s">
        <v>255</v>
      </c>
      <c r="C1300" s="286"/>
      <c r="D1300" s="287" t="s">
        <v>437</v>
      </c>
      <c r="E1300" s="157"/>
      <c r="F1300" s="217"/>
      <c r="G1300" s="206"/>
      <c r="H1300" s="233">
        <f>SUM(H1291:H1298)</f>
        <v>0</v>
      </c>
      <c r="I1300" s="239"/>
      <c r="J1300" s="186"/>
    </row>
    <row r="1301" spans="1:10" s="114" customFormat="1" x14ac:dyDescent="0.2">
      <c r="A1301" s="151" t="s">
        <v>244</v>
      </c>
      <c r="B1301" s="151" t="s">
        <v>251</v>
      </c>
      <c r="C1301" s="250"/>
      <c r="D1301" s="168"/>
      <c r="E1301" s="159"/>
      <c r="F1301" s="215"/>
      <c r="G1301" s="181"/>
      <c r="H1301" s="231"/>
      <c r="I1301" s="238"/>
      <c r="J1301" s="186"/>
    </row>
    <row r="1302" spans="1:10" s="114" customFormat="1" x14ac:dyDescent="0.2">
      <c r="A1302" s="151" t="s">
        <v>244</v>
      </c>
      <c r="B1302" s="151" t="s">
        <v>251</v>
      </c>
      <c r="C1302" s="284" t="s">
        <v>438</v>
      </c>
      <c r="D1302" s="166" t="s">
        <v>598</v>
      </c>
      <c r="E1302" s="165"/>
      <c r="F1302" s="212"/>
      <c r="G1302" s="181"/>
      <c r="H1302" s="231"/>
      <c r="I1302" s="239"/>
      <c r="J1302" s="186"/>
    </row>
    <row r="1303" spans="1:10" s="114" customFormat="1" x14ac:dyDescent="0.2">
      <c r="A1303" s="151" t="s">
        <v>244</v>
      </c>
      <c r="B1303" s="151" t="s">
        <v>251</v>
      </c>
      <c r="C1303" s="285" t="s">
        <v>222</v>
      </c>
      <c r="D1303" s="167" t="s">
        <v>427</v>
      </c>
      <c r="E1303" s="166"/>
      <c r="F1303" s="216"/>
      <c r="G1303" s="182"/>
      <c r="H1303" s="232"/>
      <c r="I1303" s="239"/>
      <c r="J1303" s="186"/>
    </row>
    <row r="1304" spans="1:10" s="114" customFormat="1" x14ac:dyDescent="0.2">
      <c r="A1304" s="151" t="s">
        <v>244</v>
      </c>
      <c r="B1304" s="151" t="s">
        <v>251</v>
      </c>
      <c r="C1304" s="250"/>
      <c r="D1304" s="168" t="s">
        <v>659</v>
      </c>
      <c r="E1304" s="159" t="s">
        <v>19</v>
      </c>
      <c r="F1304" s="215">
        <v>2.4200000000000004</v>
      </c>
      <c r="G1304" s="181"/>
      <c r="H1304" s="118">
        <f t="shared" ref="H1304" si="99">G1304*$F1304</f>
        <v>0</v>
      </c>
      <c r="I1304" s="239"/>
      <c r="J1304" s="186"/>
    </row>
    <row r="1305" spans="1:10" s="114" customFormat="1" x14ac:dyDescent="0.2">
      <c r="A1305" s="151" t="s">
        <v>244</v>
      </c>
      <c r="B1305" s="151" t="s">
        <v>251</v>
      </c>
      <c r="C1305" s="250"/>
      <c r="D1305" s="169"/>
      <c r="E1305" s="159"/>
      <c r="F1305" s="214"/>
      <c r="G1305" s="181"/>
      <c r="H1305" s="231"/>
      <c r="I1305" s="239"/>
      <c r="J1305" s="186"/>
    </row>
    <row r="1306" spans="1:10" s="114" customFormat="1" ht="22.5" x14ac:dyDescent="0.2">
      <c r="A1306" s="151" t="s">
        <v>244</v>
      </c>
      <c r="B1306" s="151" t="s">
        <v>251</v>
      </c>
      <c r="C1306" s="250" t="s">
        <v>223</v>
      </c>
      <c r="D1306" s="172" t="s">
        <v>432</v>
      </c>
      <c r="E1306" s="156"/>
      <c r="F1306" s="214"/>
      <c r="G1306" s="181"/>
      <c r="H1306" s="231"/>
      <c r="I1306" s="239"/>
      <c r="J1306" s="186"/>
    </row>
    <row r="1307" spans="1:10" s="114" customFormat="1" x14ac:dyDescent="0.2">
      <c r="A1307" s="151" t="s">
        <v>244</v>
      </c>
      <c r="B1307" s="151" t="s">
        <v>251</v>
      </c>
      <c r="C1307" s="250"/>
      <c r="D1307" s="168" t="s">
        <v>660</v>
      </c>
      <c r="E1307" s="159" t="s">
        <v>19</v>
      </c>
      <c r="F1307" s="215">
        <v>3.5999999999999996</v>
      </c>
      <c r="G1307" s="181"/>
      <c r="H1307" s="118">
        <f t="shared" ref="H1307" si="100">G1307*$F1307</f>
        <v>0</v>
      </c>
      <c r="I1307" s="239"/>
      <c r="J1307" s="186"/>
    </row>
    <row r="1308" spans="1:10" s="114" customFormat="1" x14ac:dyDescent="0.2">
      <c r="A1308" s="151" t="s">
        <v>244</v>
      </c>
      <c r="B1308" s="151" t="s">
        <v>251</v>
      </c>
      <c r="C1308" s="250"/>
      <c r="D1308" s="168"/>
      <c r="E1308" s="156"/>
      <c r="F1308" s="214"/>
      <c r="G1308" s="181"/>
      <c r="H1308" s="231"/>
      <c r="I1308" s="239"/>
      <c r="J1308" s="186"/>
    </row>
    <row r="1309" spans="1:10" s="114" customFormat="1" ht="22.5" x14ac:dyDescent="0.2">
      <c r="A1309" s="151" t="s">
        <v>244</v>
      </c>
      <c r="B1309" s="151" t="s">
        <v>251</v>
      </c>
      <c r="C1309" s="250" t="s">
        <v>224</v>
      </c>
      <c r="D1309" s="170" t="s">
        <v>435</v>
      </c>
      <c r="E1309" s="159" t="s">
        <v>6</v>
      </c>
      <c r="F1309" s="215">
        <v>4</v>
      </c>
      <c r="G1309" s="181"/>
      <c r="H1309" s="118">
        <f t="shared" ref="H1309" si="101">G1309*$F1309</f>
        <v>0</v>
      </c>
      <c r="I1309" s="239"/>
      <c r="J1309" s="186"/>
    </row>
    <row r="1310" spans="1:10" s="114" customFormat="1" x14ac:dyDescent="0.2">
      <c r="A1310" s="151" t="s">
        <v>244</v>
      </c>
      <c r="B1310" s="151" t="s">
        <v>251</v>
      </c>
      <c r="C1310" s="250"/>
      <c r="D1310" s="168"/>
      <c r="E1310" s="156"/>
      <c r="F1310" s="214"/>
      <c r="G1310" s="181"/>
      <c r="H1310" s="231"/>
      <c r="I1310" s="239"/>
      <c r="J1310" s="186"/>
    </row>
    <row r="1311" spans="1:10" s="114" customFormat="1" ht="22.5" x14ac:dyDescent="0.2">
      <c r="A1311" s="151" t="s">
        <v>244</v>
      </c>
      <c r="B1311" s="151" t="s">
        <v>251</v>
      </c>
      <c r="C1311" s="250" t="s">
        <v>225</v>
      </c>
      <c r="D1311" s="170" t="s">
        <v>436</v>
      </c>
      <c r="E1311" s="159" t="s">
        <v>6</v>
      </c>
      <c r="F1311" s="215">
        <v>1</v>
      </c>
      <c r="G1311" s="181"/>
      <c r="H1311" s="118">
        <f t="shared" ref="H1311" si="102">G1311*$F1311</f>
        <v>0</v>
      </c>
      <c r="I1311" s="239"/>
      <c r="J1311" s="186"/>
    </row>
    <row r="1312" spans="1:10" s="114" customFormat="1" x14ac:dyDescent="0.2">
      <c r="A1312" s="151" t="s">
        <v>244</v>
      </c>
      <c r="B1312" s="151" t="s">
        <v>251</v>
      </c>
      <c r="C1312" s="250"/>
      <c r="D1312" s="168"/>
      <c r="E1312" s="156"/>
      <c r="F1312" s="214"/>
      <c r="G1312" s="181"/>
      <c r="H1312" s="231"/>
      <c r="I1312" s="239"/>
      <c r="J1312" s="186"/>
    </row>
    <row r="1313" spans="1:10" s="114" customFormat="1" x14ac:dyDescent="0.2">
      <c r="A1313" s="151" t="s">
        <v>255</v>
      </c>
      <c r="B1313" s="151" t="s">
        <v>255</v>
      </c>
      <c r="C1313" s="286"/>
      <c r="D1313" s="287" t="s">
        <v>447</v>
      </c>
      <c r="E1313" s="157"/>
      <c r="F1313" s="217"/>
      <c r="G1313" s="206"/>
      <c r="H1313" s="233">
        <f>SUM(H1304:H1311)</f>
        <v>0</v>
      </c>
      <c r="I1313" s="240"/>
      <c r="J1313" s="186"/>
    </row>
    <row r="1314" spans="1:10" s="114" customFormat="1" x14ac:dyDescent="0.2">
      <c r="A1314" s="151" t="s">
        <v>244</v>
      </c>
      <c r="B1314" s="151" t="s">
        <v>251</v>
      </c>
      <c r="C1314" s="250"/>
      <c r="D1314" s="160"/>
      <c r="E1314" s="159"/>
      <c r="F1314" s="214"/>
      <c r="G1314" s="181"/>
      <c r="H1314" s="231"/>
      <c r="I1314" s="239"/>
      <c r="J1314" s="186"/>
    </row>
    <row r="1315" spans="1:10" s="114" customFormat="1" x14ac:dyDescent="0.2">
      <c r="A1315" s="151" t="s">
        <v>244</v>
      </c>
      <c r="B1315" s="151" t="s">
        <v>251</v>
      </c>
      <c r="C1315" s="284" t="s">
        <v>448</v>
      </c>
      <c r="D1315" s="166" t="s">
        <v>661</v>
      </c>
      <c r="E1315" s="165"/>
      <c r="F1315" s="212"/>
      <c r="G1315" s="181"/>
      <c r="H1315" s="231"/>
      <c r="I1315" s="239"/>
      <c r="J1315" s="186"/>
    </row>
    <row r="1316" spans="1:10" s="114" customFormat="1" x14ac:dyDescent="0.2">
      <c r="A1316" s="151" t="s">
        <v>244</v>
      </c>
      <c r="B1316" s="151" t="s">
        <v>251</v>
      </c>
      <c r="C1316" s="285" t="s">
        <v>222</v>
      </c>
      <c r="D1316" s="167" t="s">
        <v>427</v>
      </c>
      <c r="E1316" s="166"/>
      <c r="F1316" s="216"/>
      <c r="G1316" s="182"/>
      <c r="H1316" s="232"/>
      <c r="I1316" s="239"/>
      <c r="J1316" s="186"/>
    </row>
    <row r="1317" spans="1:10" s="114" customFormat="1" x14ac:dyDescent="0.2">
      <c r="A1317" s="151" t="s">
        <v>244</v>
      </c>
      <c r="B1317" s="151" t="s">
        <v>251</v>
      </c>
      <c r="C1317" s="250"/>
      <c r="D1317" s="168" t="s">
        <v>578</v>
      </c>
      <c r="E1317" s="159" t="s">
        <v>19</v>
      </c>
      <c r="F1317" s="224">
        <v>1.8</v>
      </c>
      <c r="G1317" s="181"/>
      <c r="H1317" s="118">
        <f t="shared" ref="H1317:H1318" si="103">G1317*$F1317</f>
        <v>0</v>
      </c>
      <c r="I1317" s="239"/>
      <c r="J1317" s="186"/>
    </row>
    <row r="1318" spans="1:10" s="114" customFormat="1" x14ac:dyDescent="0.2">
      <c r="A1318" s="151" t="s">
        <v>244</v>
      </c>
      <c r="B1318" s="151" t="s">
        <v>251</v>
      </c>
      <c r="C1318" s="250"/>
      <c r="D1318" s="168" t="s">
        <v>662</v>
      </c>
      <c r="E1318" s="159" t="s">
        <v>19</v>
      </c>
      <c r="F1318" s="224">
        <v>1.1000000000000001</v>
      </c>
      <c r="G1318" s="181"/>
      <c r="H1318" s="118">
        <f t="shared" si="103"/>
        <v>0</v>
      </c>
      <c r="I1318" s="239"/>
      <c r="J1318" s="186"/>
    </row>
    <row r="1319" spans="1:10" s="114" customFormat="1" x14ac:dyDescent="0.2">
      <c r="A1319" s="151" t="s">
        <v>244</v>
      </c>
      <c r="B1319" s="151" t="s">
        <v>251</v>
      </c>
      <c r="C1319" s="250"/>
      <c r="D1319" s="169"/>
      <c r="E1319" s="159"/>
      <c r="F1319" s="214"/>
      <c r="G1319" s="181"/>
      <c r="H1319" s="231"/>
      <c r="I1319" s="239"/>
      <c r="J1319" s="186"/>
    </row>
    <row r="1320" spans="1:10" s="114" customFormat="1" ht="22.5" x14ac:dyDescent="0.2">
      <c r="A1320" s="151" t="s">
        <v>244</v>
      </c>
      <c r="B1320" s="151" t="s">
        <v>251</v>
      </c>
      <c r="C1320" s="250" t="s">
        <v>223</v>
      </c>
      <c r="D1320" s="172" t="s">
        <v>432</v>
      </c>
      <c r="E1320" s="156"/>
      <c r="F1320" s="214"/>
      <c r="G1320" s="181"/>
      <c r="H1320" s="231"/>
      <c r="I1320" s="239"/>
      <c r="J1320" s="186"/>
    </row>
    <row r="1321" spans="1:10" s="114" customFormat="1" x14ac:dyDescent="0.2">
      <c r="A1321" s="151" t="s">
        <v>244</v>
      </c>
      <c r="B1321" s="151" t="s">
        <v>251</v>
      </c>
      <c r="C1321" s="250"/>
      <c r="D1321" s="168" t="s">
        <v>663</v>
      </c>
      <c r="E1321" s="159" t="s">
        <v>19</v>
      </c>
      <c r="F1321" s="215">
        <v>6</v>
      </c>
      <c r="G1321" s="181"/>
      <c r="H1321" s="118">
        <f t="shared" ref="H1321" si="104">G1321*$F1321</f>
        <v>0</v>
      </c>
      <c r="I1321" s="239"/>
      <c r="J1321" s="186"/>
    </row>
    <row r="1322" spans="1:10" s="114" customFormat="1" x14ac:dyDescent="0.2">
      <c r="A1322" s="151" t="s">
        <v>244</v>
      </c>
      <c r="B1322" s="151" t="s">
        <v>251</v>
      </c>
      <c r="C1322" s="250"/>
      <c r="D1322" s="168"/>
      <c r="E1322" s="156"/>
      <c r="F1322" s="214"/>
      <c r="G1322" s="181"/>
      <c r="H1322" s="231"/>
      <c r="I1322" s="239"/>
      <c r="J1322" s="186"/>
    </row>
    <row r="1323" spans="1:10" s="114" customFormat="1" ht="22.5" x14ac:dyDescent="0.2">
      <c r="A1323" s="151" t="s">
        <v>244</v>
      </c>
      <c r="B1323" s="151" t="s">
        <v>251</v>
      </c>
      <c r="C1323" s="250" t="s">
        <v>224</v>
      </c>
      <c r="D1323" s="170" t="s">
        <v>435</v>
      </c>
      <c r="E1323" s="159" t="s">
        <v>6</v>
      </c>
      <c r="F1323" s="215">
        <v>5</v>
      </c>
      <c r="G1323" s="181"/>
      <c r="H1323" s="118">
        <f t="shared" ref="H1323" si="105">G1323*$F1323</f>
        <v>0</v>
      </c>
      <c r="I1323" s="239"/>
      <c r="J1323" s="186"/>
    </row>
    <row r="1324" spans="1:10" s="114" customFormat="1" x14ac:dyDescent="0.2">
      <c r="A1324" s="151" t="s">
        <v>244</v>
      </c>
      <c r="B1324" s="151" t="s">
        <v>251</v>
      </c>
      <c r="C1324" s="250"/>
      <c r="D1324" s="168"/>
      <c r="E1324" s="156"/>
      <c r="F1324" s="214"/>
      <c r="G1324" s="181"/>
      <c r="H1324" s="231"/>
      <c r="I1324" s="239"/>
      <c r="J1324" s="186"/>
    </row>
    <row r="1325" spans="1:10" s="114" customFormat="1" ht="22.5" x14ac:dyDescent="0.2">
      <c r="A1325" s="151" t="s">
        <v>244</v>
      </c>
      <c r="B1325" s="151" t="s">
        <v>251</v>
      </c>
      <c r="C1325" s="250" t="s">
        <v>225</v>
      </c>
      <c r="D1325" s="170" t="s">
        <v>436</v>
      </c>
      <c r="E1325" s="159" t="s">
        <v>6</v>
      </c>
      <c r="F1325" s="215">
        <v>1</v>
      </c>
      <c r="G1325" s="181"/>
      <c r="H1325" s="118">
        <f t="shared" ref="H1325" si="106">G1325*$F1325</f>
        <v>0</v>
      </c>
      <c r="I1325" s="239"/>
      <c r="J1325" s="186"/>
    </row>
    <row r="1326" spans="1:10" s="114" customFormat="1" x14ac:dyDescent="0.2">
      <c r="A1326" s="151" t="s">
        <v>244</v>
      </c>
      <c r="B1326" s="151" t="s">
        <v>251</v>
      </c>
      <c r="C1326" s="250"/>
      <c r="D1326" s="168"/>
      <c r="E1326" s="156"/>
      <c r="F1326" s="214"/>
      <c r="G1326" s="181"/>
      <c r="H1326" s="231"/>
      <c r="I1326" s="239"/>
      <c r="J1326" s="186"/>
    </row>
    <row r="1327" spans="1:10" s="114" customFormat="1" x14ac:dyDescent="0.2">
      <c r="A1327" s="151" t="s">
        <v>255</v>
      </c>
      <c r="B1327" s="151" t="s">
        <v>255</v>
      </c>
      <c r="C1327" s="286"/>
      <c r="D1327" s="287" t="s">
        <v>452</v>
      </c>
      <c r="E1327" s="157"/>
      <c r="F1327" s="217"/>
      <c r="G1327" s="206"/>
      <c r="H1327" s="233">
        <f>SUM(H1317:H1325)</f>
        <v>0</v>
      </c>
      <c r="I1327" s="240"/>
      <c r="J1327" s="186"/>
    </row>
    <row r="1328" spans="1:10" s="114" customFormat="1" x14ac:dyDescent="0.2">
      <c r="A1328" s="151" t="s">
        <v>255</v>
      </c>
      <c r="B1328" s="151" t="s">
        <v>255</v>
      </c>
      <c r="C1328" s="250"/>
      <c r="D1328" s="160"/>
      <c r="E1328" s="159"/>
      <c r="F1328" s="214"/>
      <c r="G1328" s="181"/>
      <c r="H1328" s="231"/>
      <c r="I1328" s="239"/>
      <c r="J1328" s="186"/>
    </row>
    <row r="1329" spans="1:10" s="114" customFormat="1" ht="22.5" x14ac:dyDescent="0.2">
      <c r="A1329" s="151" t="s">
        <v>255</v>
      </c>
      <c r="B1329" s="151" t="s">
        <v>255</v>
      </c>
      <c r="C1329" s="288" t="s">
        <v>232</v>
      </c>
      <c r="D1329" s="145" t="s">
        <v>664</v>
      </c>
      <c r="E1329" s="144"/>
      <c r="F1329" s="143"/>
      <c r="G1329" s="142"/>
      <c r="H1329" s="141">
        <f>H1300+H1313+H1327</f>
        <v>0</v>
      </c>
      <c r="I1329" s="148"/>
      <c r="J1329" s="186"/>
    </row>
    <row r="1330" spans="1:10" s="114" customFormat="1" x14ac:dyDescent="0.2">
      <c r="A1330" s="171" t="s">
        <v>255</v>
      </c>
      <c r="B1330" s="171" t="s">
        <v>255</v>
      </c>
      <c r="C1330" s="285"/>
      <c r="D1330" s="167"/>
      <c r="E1330" s="166"/>
      <c r="F1330" s="216"/>
      <c r="G1330" s="182"/>
      <c r="H1330" s="232"/>
      <c r="I1330" s="239"/>
      <c r="J1330" s="186"/>
    </row>
    <row r="1331" spans="1:10" s="114" customFormat="1" x14ac:dyDescent="0.2">
      <c r="A1331" s="171" t="s">
        <v>244</v>
      </c>
      <c r="B1331" s="171" t="s">
        <v>665</v>
      </c>
      <c r="C1331" s="284" t="s">
        <v>233</v>
      </c>
      <c r="D1331" s="187" t="s">
        <v>666</v>
      </c>
      <c r="E1331" s="159"/>
      <c r="F1331" s="214"/>
      <c r="G1331" s="181"/>
      <c r="H1331" s="231"/>
      <c r="I1331" s="239"/>
      <c r="J1331" s="186"/>
    </row>
    <row r="1332" spans="1:10" s="114" customFormat="1" x14ac:dyDescent="0.2">
      <c r="A1332" s="171" t="s">
        <v>244</v>
      </c>
      <c r="B1332" s="171" t="s">
        <v>665</v>
      </c>
      <c r="C1332" s="249"/>
      <c r="D1332" s="165"/>
      <c r="E1332" s="165"/>
      <c r="F1332" s="212"/>
      <c r="G1332" s="181"/>
      <c r="H1332" s="231"/>
      <c r="I1332" s="239"/>
      <c r="J1332" s="186"/>
    </row>
    <row r="1333" spans="1:10" s="114" customFormat="1" x14ac:dyDescent="0.2">
      <c r="A1333" s="171" t="s">
        <v>244</v>
      </c>
      <c r="B1333" s="171" t="s">
        <v>665</v>
      </c>
      <c r="C1333" s="284" t="s">
        <v>425</v>
      </c>
      <c r="D1333" s="166" t="s">
        <v>634</v>
      </c>
      <c r="E1333" s="165"/>
      <c r="F1333" s="212"/>
      <c r="G1333" s="181"/>
      <c r="H1333" s="231"/>
      <c r="I1333" s="239"/>
      <c r="J1333" s="186"/>
    </row>
    <row r="1334" spans="1:10" s="114" customFormat="1" x14ac:dyDescent="0.2">
      <c r="A1334" s="151" t="s">
        <v>244</v>
      </c>
      <c r="B1334" s="151" t="s">
        <v>665</v>
      </c>
      <c r="C1334" s="285" t="s">
        <v>222</v>
      </c>
      <c r="D1334" s="167" t="s">
        <v>427</v>
      </c>
      <c r="E1334" s="166"/>
      <c r="F1334" s="216"/>
      <c r="G1334" s="182"/>
      <c r="H1334" s="232"/>
      <c r="I1334" s="239"/>
      <c r="J1334" s="186"/>
    </row>
    <row r="1335" spans="1:10" s="114" customFormat="1" x14ac:dyDescent="0.2">
      <c r="A1335" s="151" t="s">
        <v>244</v>
      </c>
      <c r="B1335" s="151" t="s">
        <v>665</v>
      </c>
      <c r="C1335" s="250"/>
      <c r="D1335" s="168" t="s">
        <v>667</v>
      </c>
      <c r="E1335" s="159" t="s">
        <v>19</v>
      </c>
      <c r="F1335" s="215">
        <v>2.9700000000000006</v>
      </c>
      <c r="G1335" s="181"/>
      <c r="H1335" s="118">
        <f t="shared" ref="H1335" si="107">G1335*$F1335</f>
        <v>0</v>
      </c>
      <c r="I1335" s="239"/>
      <c r="J1335" s="186"/>
    </row>
    <row r="1336" spans="1:10" s="114" customFormat="1" x14ac:dyDescent="0.2">
      <c r="A1336" s="151" t="s">
        <v>244</v>
      </c>
      <c r="B1336" s="151" t="s">
        <v>665</v>
      </c>
      <c r="C1336" s="250"/>
      <c r="D1336" s="168"/>
      <c r="E1336" s="159"/>
      <c r="F1336" s="215"/>
      <c r="G1336" s="181"/>
      <c r="H1336" s="231"/>
      <c r="I1336" s="239"/>
      <c r="J1336" s="186"/>
    </row>
    <row r="1337" spans="1:10" s="114" customFormat="1" ht="22.5" x14ac:dyDescent="0.2">
      <c r="A1337" s="151" t="s">
        <v>244</v>
      </c>
      <c r="B1337" s="151" t="s">
        <v>665</v>
      </c>
      <c r="C1337" s="250" t="s">
        <v>223</v>
      </c>
      <c r="D1337" s="172" t="s">
        <v>432</v>
      </c>
      <c r="E1337" s="156"/>
      <c r="F1337" s="214"/>
      <c r="G1337" s="181"/>
      <c r="H1337" s="231"/>
      <c r="I1337" s="239"/>
      <c r="J1337" s="186"/>
    </row>
    <row r="1338" spans="1:10" s="114" customFormat="1" x14ac:dyDescent="0.2">
      <c r="A1338" s="151" t="s">
        <v>244</v>
      </c>
      <c r="B1338" s="151" t="s">
        <v>665</v>
      </c>
      <c r="C1338" s="250"/>
      <c r="D1338" s="168" t="s">
        <v>668</v>
      </c>
      <c r="E1338" s="159" t="s">
        <v>19</v>
      </c>
      <c r="F1338" s="215">
        <v>10.499999999999998</v>
      </c>
      <c r="G1338" s="181"/>
      <c r="H1338" s="118">
        <f t="shared" ref="H1338" si="108">G1338*$F1338</f>
        <v>0</v>
      </c>
      <c r="I1338" s="239"/>
      <c r="J1338" s="186"/>
    </row>
    <row r="1339" spans="1:10" s="114" customFormat="1" x14ac:dyDescent="0.2">
      <c r="A1339" s="151" t="s">
        <v>244</v>
      </c>
      <c r="B1339" s="151" t="s">
        <v>665</v>
      </c>
      <c r="C1339" s="250"/>
      <c r="D1339" s="168"/>
      <c r="E1339" s="159"/>
      <c r="F1339" s="215"/>
      <c r="G1339" s="181"/>
      <c r="H1339" s="231"/>
      <c r="I1339" s="239"/>
      <c r="J1339" s="186"/>
    </row>
    <row r="1340" spans="1:10" s="114" customFormat="1" ht="22.5" x14ac:dyDescent="0.2">
      <c r="A1340" s="151" t="s">
        <v>244</v>
      </c>
      <c r="B1340" s="151" t="s">
        <v>665</v>
      </c>
      <c r="C1340" s="250" t="s">
        <v>224</v>
      </c>
      <c r="D1340" s="170" t="s">
        <v>435</v>
      </c>
      <c r="E1340" s="159" t="s">
        <v>6</v>
      </c>
      <c r="F1340" s="215">
        <v>4</v>
      </c>
      <c r="G1340" s="181"/>
      <c r="H1340" s="118">
        <f t="shared" ref="H1340" si="109">G1340*$F1340</f>
        <v>0</v>
      </c>
      <c r="I1340" s="239"/>
      <c r="J1340" s="186"/>
    </row>
    <row r="1341" spans="1:10" s="114" customFormat="1" x14ac:dyDescent="0.2">
      <c r="A1341" s="151" t="s">
        <v>244</v>
      </c>
      <c r="B1341" s="151" t="s">
        <v>665</v>
      </c>
      <c r="C1341" s="250"/>
      <c r="D1341" s="168"/>
      <c r="E1341" s="159"/>
      <c r="F1341" s="215"/>
      <c r="G1341" s="181"/>
      <c r="H1341" s="231"/>
      <c r="I1341" s="239"/>
      <c r="J1341" s="186"/>
    </row>
    <row r="1342" spans="1:10" s="114" customFormat="1" ht="22.5" x14ac:dyDescent="0.2">
      <c r="A1342" s="151" t="s">
        <v>244</v>
      </c>
      <c r="B1342" s="151" t="s">
        <v>665</v>
      </c>
      <c r="C1342" s="250" t="s">
        <v>225</v>
      </c>
      <c r="D1342" s="170" t="s">
        <v>436</v>
      </c>
      <c r="E1342" s="159" t="s">
        <v>6</v>
      </c>
      <c r="F1342" s="215">
        <v>1</v>
      </c>
      <c r="G1342" s="181"/>
      <c r="H1342" s="118">
        <f t="shared" ref="H1342" si="110">G1342*$F1342</f>
        <v>0</v>
      </c>
      <c r="I1342" s="239"/>
      <c r="J1342" s="186"/>
    </row>
    <row r="1343" spans="1:10" s="114" customFormat="1" x14ac:dyDescent="0.2">
      <c r="A1343" s="151" t="s">
        <v>244</v>
      </c>
      <c r="B1343" s="151" t="s">
        <v>665</v>
      </c>
      <c r="C1343" s="250"/>
      <c r="D1343" s="168"/>
      <c r="E1343" s="159"/>
      <c r="F1343" s="215"/>
      <c r="G1343" s="181"/>
      <c r="H1343" s="231"/>
      <c r="I1343" s="239"/>
      <c r="J1343" s="186"/>
    </row>
    <row r="1344" spans="1:10" s="114" customFormat="1" x14ac:dyDescent="0.2">
      <c r="A1344" s="151" t="s">
        <v>255</v>
      </c>
      <c r="B1344" s="151" t="s">
        <v>255</v>
      </c>
      <c r="C1344" s="286"/>
      <c r="D1344" s="287" t="s">
        <v>437</v>
      </c>
      <c r="E1344" s="157"/>
      <c r="F1344" s="217"/>
      <c r="G1344" s="206"/>
      <c r="H1344" s="233">
        <f>SUM(H1335:H1342)</f>
        <v>0</v>
      </c>
      <c r="I1344" s="240"/>
      <c r="J1344" s="186"/>
    </row>
    <row r="1345" spans="1:10" s="114" customFormat="1" x14ac:dyDescent="0.2">
      <c r="A1345" s="151" t="s">
        <v>255</v>
      </c>
      <c r="B1345" s="151" t="s">
        <v>255</v>
      </c>
      <c r="C1345" s="250"/>
      <c r="D1345" s="160"/>
      <c r="E1345" s="159"/>
      <c r="F1345" s="214"/>
      <c r="G1345" s="181"/>
      <c r="H1345" s="231"/>
      <c r="I1345" s="239"/>
      <c r="J1345" s="186"/>
    </row>
    <row r="1346" spans="1:10" s="114" customFormat="1" ht="23.25" thickBot="1" x14ac:dyDescent="0.25">
      <c r="A1346" s="151" t="s">
        <v>255</v>
      </c>
      <c r="B1346" s="151" t="s">
        <v>255</v>
      </c>
      <c r="C1346" s="288" t="s">
        <v>233</v>
      </c>
      <c r="D1346" s="145" t="s">
        <v>669</v>
      </c>
      <c r="E1346" s="144"/>
      <c r="F1346" s="143"/>
      <c r="G1346" s="291"/>
      <c r="H1346" s="141">
        <f>H1344</f>
        <v>0</v>
      </c>
      <c r="I1346" s="292"/>
      <c r="J1346" s="186"/>
    </row>
    <row r="1347" spans="1:10" s="114" customFormat="1" ht="12" thickBot="1" x14ac:dyDescent="0.25">
      <c r="A1347" s="151" t="s">
        <v>255</v>
      </c>
      <c r="B1347" s="151" t="s">
        <v>255</v>
      </c>
      <c r="C1347" s="252"/>
      <c r="D1347" s="202"/>
      <c r="E1347" s="203"/>
      <c r="F1347" s="228"/>
      <c r="G1347" s="204"/>
      <c r="H1347" s="237"/>
      <c r="I1347" s="241"/>
      <c r="J1347" s="186"/>
    </row>
    <row r="1348" spans="1:10" s="114" customFormat="1" ht="12" thickBot="1" x14ac:dyDescent="0.25">
      <c r="A1348" s="151" t="s">
        <v>255</v>
      </c>
      <c r="B1348" s="151" t="s">
        <v>255</v>
      </c>
      <c r="C1348" s="252"/>
      <c r="D1348" s="89" t="s">
        <v>670</v>
      </c>
      <c r="E1348" s="203"/>
      <c r="F1348" s="228"/>
      <c r="G1348" s="204"/>
      <c r="H1348" s="237">
        <f>H788+H810+H848+H915+H989+H1056+H1113+H1215+H1249+H1285+H1329+H1346</f>
        <v>0</v>
      </c>
      <c r="I1348" s="241"/>
      <c r="J1348" s="186"/>
    </row>
    <row r="1349" spans="1:10" s="114" customFormat="1" ht="12" thickBot="1" x14ac:dyDescent="0.25">
      <c r="A1349" s="151" t="s">
        <v>255</v>
      </c>
      <c r="C1349" s="252"/>
      <c r="D1349" s="89" t="s">
        <v>671</v>
      </c>
      <c r="E1349" s="203"/>
      <c r="F1349" s="228"/>
      <c r="G1349" s="204"/>
      <c r="H1349" s="237">
        <f>H716+H1348</f>
        <v>0</v>
      </c>
      <c r="I1349" s="241"/>
      <c r="J1349" s="186"/>
    </row>
    <row r="1350" spans="1:10" s="164" customFormat="1" x14ac:dyDescent="0.2">
      <c r="A1350" s="151" t="s">
        <v>255</v>
      </c>
      <c r="F1350" s="197"/>
      <c r="G1350" s="7"/>
      <c r="H1350" s="7"/>
      <c r="I1350" s="186"/>
      <c r="J1350" s="186"/>
    </row>
    <row r="1351" spans="1:10" s="164" customFormat="1" x14ac:dyDescent="0.2">
      <c r="A1351" s="151" t="s">
        <v>255</v>
      </c>
      <c r="D1351" s="164" t="s">
        <v>693</v>
      </c>
      <c r="F1351" s="197"/>
      <c r="G1351" s="7"/>
      <c r="H1351" s="107">
        <f>SUMIF($A$65:$A$1346,"=x",H$65:H$1346)</f>
        <v>0</v>
      </c>
      <c r="I1351" s="186"/>
      <c r="J1351" s="186"/>
    </row>
    <row r="1352" spans="1:10" s="164" customFormat="1" x14ac:dyDescent="0.2">
      <c r="A1352" s="151" t="s">
        <v>255</v>
      </c>
      <c r="F1352" s="197"/>
      <c r="G1352" s="7"/>
      <c r="H1352" s="117">
        <f>H1349-H1351</f>
        <v>0</v>
      </c>
      <c r="I1352" s="186"/>
      <c r="J1352" s="186"/>
    </row>
    <row r="1353" spans="1:10" s="164" customFormat="1" x14ac:dyDescent="0.2">
      <c r="A1353" s="151" t="s">
        <v>255</v>
      </c>
      <c r="F1353" s="197"/>
      <c r="G1353" s="7"/>
      <c r="H1353" s="7"/>
      <c r="I1353" s="186"/>
      <c r="J1353" s="186"/>
    </row>
    <row r="1354" spans="1:10" x14ac:dyDescent="0.2">
      <c r="A1354" s="1" t="s">
        <v>255</v>
      </c>
      <c r="D1354" s="154" t="s">
        <v>256</v>
      </c>
      <c r="E1354" s="155"/>
      <c r="F1354" s="110"/>
      <c r="G1354" s="2"/>
      <c r="H1354" s="2"/>
    </row>
    <row r="1355" spans="1:10" x14ac:dyDescent="0.2">
      <c r="A1355" s="1" t="s">
        <v>255</v>
      </c>
      <c r="B1355" s="1" t="s">
        <v>245</v>
      </c>
      <c r="D1355" s="152" t="s">
        <v>257</v>
      </c>
      <c r="E1355" s="153"/>
      <c r="F1355" s="111"/>
      <c r="G1355" s="117"/>
      <c r="H1355" s="107">
        <f>SUMIF($B$62:$B$1346,"=HMC",H$62:H$1346)</f>
        <v>0</v>
      </c>
    </row>
    <row r="1356" spans="1:10" x14ac:dyDescent="0.2">
      <c r="A1356" s="1" t="s">
        <v>255</v>
      </c>
      <c r="B1356" s="1" t="s">
        <v>246</v>
      </c>
      <c r="D1356" s="152" t="s">
        <v>259</v>
      </c>
      <c r="E1356" s="153"/>
      <c r="F1356" s="111"/>
      <c r="G1356" s="117"/>
      <c r="H1356" s="107">
        <f>SUMIF($B$62:$B$1346,"=HS",H$62:H$1346)</f>
        <v>0</v>
      </c>
    </row>
    <row r="1357" spans="1:10" x14ac:dyDescent="0.2">
      <c r="A1357" s="1" t="s">
        <v>255</v>
      </c>
      <c r="B1357" s="1" t="s">
        <v>247</v>
      </c>
      <c r="D1357" s="152" t="s">
        <v>258</v>
      </c>
      <c r="E1357" s="153"/>
      <c r="F1357" s="111"/>
      <c r="G1357" s="117"/>
      <c r="H1357" s="107">
        <f>SUMIF($B$62:$B$1346,"=HSU",H$62:H$1346)</f>
        <v>0</v>
      </c>
    </row>
    <row r="1358" spans="1:10" x14ac:dyDescent="0.2">
      <c r="A1358" s="1" t="s">
        <v>255</v>
      </c>
      <c r="B1358" s="1" t="s">
        <v>248</v>
      </c>
      <c r="D1358" s="152" t="s">
        <v>260</v>
      </c>
      <c r="E1358" s="153"/>
      <c r="F1358" s="111"/>
      <c r="G1358" s="117"/>
      <c r="H1358" s="107">
        <f>SUMIF($B$62:$B$1346,"=HSI",H$62:H$1346)</f>
        <v>0</v>
      </c>
    </row>
    <row r="1359" spans="1:10" x14ac:dyDescent="0.2">
      <c r="A1359" s="1" t="s">
        <v>255</v>
      </c>
      <c r="B1359" s="1" t="s">
        <v>249</v>
      </c>
      <c r="D1359" s="152" t="s">
        <v>261</v>
      </c>
      <c r="E1359" s="153"/>
      <c r="F1359" s="111"/>
      <c r="G1359" s="117"/>
      <c r="H1359" s="107">
        <f>SUMIF($B$62:$B$1346,"=HSA",H$62:H$1346)</f>
        <v>0</v>
      </c>
    </row>
    <row r="1360" spans="1:10" x14ac:dyDescent="0.2">
      <c r="A1360" s="1" t="s">
        <v>255</v>
      </c>
      <c r="B1360" s="1" t="s">
        <v>250</v>
      </c>
      <c r="D1360" s="152" t="s">
        <v>276</v>
      </c>
      <c r="E1360" s="153"/>
      <c r="F1360" s="111"/>
      <c r="G1360" s="117"/>
      <c r="H1360" s="107">
        <f>SUMIF($B$62:$B$1346,"=SM",H$62:H$1346)</f>
        <v>0</v>
      </c>
    </row>
    <row r="1361" spans="1:10" x14ac:dyDescent="0.2">
      <c r="A1361" s="1" t="s">
        <v>255</v>
      </c>
      <c r="B1361" s="1" t="s">
        <v>278</v>
      </c>
      <c r="D1361" s="152" t="s">
        <v>280</v>
      </c>
      <c r="E1361" s="153"/>
      <c r="F1361" s="111"/>
      <c r="G1361" s="117"/>
      <c r="H1361" s="107">
        <f>SUMIF($B$62:$B$1346,"=ASM",H$62:H$1346)</f>
        <v>0</v>
      </c>
    </row>
    <row r="1362" spans="1:10" x14ac:dyDescent="0.2">
      <c r="A1362" s="1" t="s">
        <v>255</v>
      </c>
      <c r="B1362" s="1" t="s">
        <v>251</v>
      </c>
      <c r="D1362" s="152" t="s">
        <v>262</v>
      </c>
      <c r="E1362" s="153"/>
      <c r="F1362" s="111"/>
      <c r="G1362" s="117"/>
      <c r="H1362" s="107">
        <f>SUMIF($B$62:$B$1346,"=PU",H$62:H$1346)</f>
        <v>0</v>
      </c>
    </row>
    <row r="1363" spans="1:10" x14ac:dyDescent="0.2">
      <c r="A1363" s="1" t="s">
        <v>255</v>
      </c>
      <c r="B1363" s="1" t="s">
        <v>252</v>
      </c>
      <c r="D1363" s="152" t="s">
        <v>263</v>
      </c>
      <c r="E1363" s="153"/>
      <c r="F1363" s="111"/>
      <c r="G1363" s="117"/>
      <c r="H1363" s="107">
        <f>SUMIF($B$62:$B$1346,"=POLY",H$62:H$1346)</f>
        <v>0</v>
      </c>
    </row>
    <row r="1364" spans="1:10" x14ac:dyDescent="0.2">
      <c r="A1364" s="1" t="s">
        <v>255</v>
      </c>
      <c r="B1364" s="1" t="s">
        <v>253</v>
      </c>
      <c r="D1364" s="152" t="s">
        <v>264</v>
      </c>
      <c r="E1364" s="153"/>
      <c r="F1364" s="111"/>
      <c r="G1364" s="117"/>
      <c r="H1364" s="107">
        <f>SUMIF($B$62:$B$1346,"=SU",H$62:H$1346)</f>
        <v>0</v>
      </c>
    </row>
    <row r="1365" spans="1:10" x14ac:dyDescent="0.2">
      <c r="A1365" s="1" t="s">
        <v>255</v>
      </c>
      <c r="B1365" s="1" t="s">
        <v>254</v>
      </c>
      <c r="D1365" s="152" t="s">
        <v>265</v>
      </c>
      <c r="E1365" s="153"/>
      <c r="F1365" s="111"/>
      <c r="G1365" s="117"/>
      <c r="H1365" s="107">
        <f>SUMIF($B$62:$B$1346,"=KA",H$62:H$1346)</f>
        <v>0</v>
      </c>
    </row>
    <row r="1366" spans="1:10" x14ac:dyDescent="0.2">
      <c r="A1366" s="1" t="s">
        <v>255</v>
      </c>
      <c r="B1366" s="1" t="s">
        <v>283</v>
      </c>
      <c r="D1366" s="152" t="s">
        <v>285</v>
      </c>
      <c r="E1366" s="153"/>
      <c r="F1366" s="111"/>
      <c r="G1366" s="117"/>
      <c r="H1366" s="107">
        <f>SUMIF($B$62:$B$1346,"=TS",H$62:H$1346)</f>
        <v>0</v>
      </c>
    </row>
    <row r="1367" spans="1:10" x14ac:dyDescent="0.2">
      <c r="A1367" s="1" t="s">
        <v>255</v>
      </c>
      <c r="B1367" s="1" t="s">
        <v>290</v>
      </c>
      <c r="D1367" s="152" t="s">
        <v>296</v>
      </c>
      <c r="E1367" s="153"/>
      <c r="F1367" s="111"/>
      <c r="G1367" s="117"/>
      <c r="H1367" s="107">
        <f>SUMIF($B$62:$B$1346,"=PK",H$62:H$1346)</f>
        <v>0</v>
      </c>
    </row>
    <row r="1368" spans="1:10" s="164" customFormat="1" x14ac:dyDescent="0.2">
      <c r="A1368" s="151" t="s">
        <v>255</v>
      </c>
      <c r="B1368" s="151" t="s">
        <v>665</v>
      </c>
      <c r="D1368" s="152" t="s">
        <v>297</v>
      </c>
      <c r="E1368" s="153"/>
      <c r="F1368" s="111"/>
      <c r="G1368" s="117"/>
      <c r="H1368" s="107">
        <f>SUMIF($B$62:$B$1346,"=UZ",H$62:H$1346)</f>
        <v>0</v>
      </c>
      <c r="I1368" s="186"/>
      <c r="J1368" s="186"/>
    </row>
    <row r="1369" spans="1:10" s="164" customFormat="1" x14ac:dyDescent="0.2">
      <c r="A1369" s="151" t="s">
        <v>255</v>
      </c>
      <c r="B1369" s="151" t="s">
        <v>460</v>
      </c>
      <c r="D1369" s="152" t="s">
        <v>672</v>
      </c>
      <c r="E1369" s="153"/>
      <c r="F1369" s="111"/>
      <c r="G1369" s="117"/>
      <c r="H1369" s="107">
        <f>SUMIF($B$62:$B$1346,"=GHA",H$62:H$1346)</f>
        <v>0</v>
      </c>
      <c r="I1369" s="186"/>
      <c r="J1369" s="186"/>
    </row>
    <row r="1370" spans="1:10" s="164" customFormat="1" x14ac:dyDescent="0.2">
      <c r="A1370" s="151" t="s">
        <v>255</v>
      </c>
      <c r="B1370" s="151" t="s">
        <v>692</v>
      </c>
      <c r="D1370" s="152" t="s">
        <v>694</v>
      </c>
      <c r="E1370" s="153"/>
      <c r="F1370" s="111"/>
      <c r="G1370" s="117"/>
      <c r="H1370" s="107">
        <f>SUMIF($B$62:$B$1346,"=PS",H$62:H$1346)</f>
        <v>0</v>
      </c>
      <c r="I1370" s="186"/>
      <c r="J1370" s="186"/>
    </row>
    <row r="1371" spans="1:10" x14ac:dyDescent="0.2">
      <c r="A1371" s="1" t="s">
        <v>255</v>
      </c>
      <c r="B1371" s="1"/>
      <c r="D1371" s="106" t="s">
        <v>3</v>
      </c>
      <c r="E1371" s="153"/>
      <c r="F1371" s="111"/>
      <c r="G1371" s="117"/>
      <c r="H1371" s="2">
        <f>SUM(H1355:H1370)</f>
        <v>0</v>
      </c>
    </row>
    <row r="1372" spans="1:10" x14ac:dyDescent="0.2">
      <c r="A1372" s="1" t="s">
        <v>255</v>
      </c>
    </row>
    <row r="1373" spans="1:10" s="8" customFormat="1" ht="12.75" x14ac:dyDescent="0.2">
      <c r="A1373" s="1"/>
      <c r="C1373" s="205"/>
      <c r="D1373" s="201"/>
      <c r="E1373" s="98"/>
      <c r="F1373" s="150"/>
      <c r="G1373" s="73"/>
      <c r="H1373" s="73"/>
      <c r="I1373" s="293"/>
      <c r="J1373" s="245"/>
    </row>
    <row r="1374" spans="1:10" s="8" customFormat="1" ht="12.75" x14ac:dyDescent="0.2">
      <c r="A1374" s="1"/>
      <c r="C1374" s="205"/>
      <c r="D1374" s="201"/>
      <c r="E1374" s="98"/>
      <c r="F1374" s="150"/>
      <c r="G1374" s="73"/>
      <c r="H1374" s="73"/>
      <c r="I1374" s="245"/>
      <c r="J1374" s="245"/>
    </row>
    <row r="1375" spans="1:10" ht="12.75" x14ac:dyDescent="0.2">
      <c r="A1375" s="1"/>
      <c r="D1375" s="100"/>
      <c r="E1375" s="98"/>
      <c r="F1375" s="150"/>
      <c r="G1375" s="101"/>
      <c r="H1375" s="101"/>
    </row>
    <row r="1376" spans="1:10" x14ac:dyDescent="0.2">
      <c r="A1376" s="1"/>
    </row>
    <row r="1377" spans="1:1" x14ac:dyDescent="0.2">
      <c r="A1377" s="1"/>
    </row>
    <row r="1378" spans="1:1" x14ac:dyDescent="0.2">
      <c r="A1378" s="1"/>
    </row>
    <row r="1379" spans="1:1" x14ac:dyDescent="0.2">
      <c r="A1379" s="1"/>
    </row>
    <row r="1380" spans="1:1" x14ac:dyDescent="0.2">
      <c r="A1380" s="1"/>
    </row>
    <row r="1381" spans="1:1" x14ac:dyDescent="0.2">
      <c r="A1381" s="1"/>
    </row>
    <row r="1382" spans="1:1" x14ac:dyDescent="0.2">
      <c r="A1382" s="1"/>
    </row>
    <row r="1383" spans="1:1" x14ac:dyDescent="0.2">
      <c r="A1383" s="1"/>
    </row>
    <row r="1384" spans="1:1" x14ac:dyDescent="0.2">
      <c r="A1384" s="1"/>
    </row>
  </sheetData>
  <sheetProtection selectLockedCells="1" selectUnlockedCells="1"/>
  <conditionalFormatting sqref="A716:B716 A717:A1353">
    <cfRule type="containsText" dxfId="21" priority="26" operator="containsText" text="z">
      <formula>NOT(ISERROR(SEARCH("z",A716)))</formula>
    </cfRule>
  </conditionalFormatting>
  <conditionalFormatting sqref="A629:B629">
    <cfRule type="containsText" dxfId="20" priority="25" operator="containsText" text="z">
      <formula>NOT(ISERROR(SEARCH("z",A629)))</formula>
    </cfRule>
  </conditionalFormatting>
  <conditionalFormatting sqref="A620:B620">
    <cfRule type="containsText" dxfId="19" priority="24" operator="containsText" text="z">
      <formula>NOT(ISERROR(SEARCH("z",A620)))</formula>
    </cfRule>
  </conditionalFormatting>
  <conditionalFormatting sqref="A611:B611">
    <cfRule type="containsText" dxfId="18" priority="23" operator="containsText" text="z">
      <formula>NOT(ISERROR(SEARCH("z",A611)))</formula>
    </cfRule>
  </conditionalFormatting>
  <conditionalFormatting sqref="A553:B553">
    <cfRule type="containsText" dxfId="17" priority="22" operator="containsText" text="z">
      <formula>NOT(ISERROR(SEARCH("z",A553)))</formula>
    </cfRule>
  </conditionalFormatting>
  <conditionalFormatting sqref="A436:B436">
    <cfRule type="containsText" dxfId="16" priority="21" operator="containsText" text="z">
      <formula>NOT(ISERROR(SEARCH("z",A436)))</formula>
    </cfRule>
  </conditionalFormatting>
  <conditionalFormatting sqref="A379:B379">
    <cfRule type="containsText" dxfId="15" priority="20" operator="containsText" text="z">
      <formula>NOT(ISERROR(SEARCH("z",A379)))</formula>
    </cfRule>
  </conditionalFormatting>
  <conditionalFormatting sqref="A316:B316">
    <cfRule type="containsText" dxfId="14" priority="19" operator="containsText" text="z">
      <formula>NOT(ISERROR(SEARCH("z",A316)))</formula>
    </cfRule>
  </conditionalFormatting>
  <conditionalFormatting sqref="A211:B211">
    <cfRule type="containsText" dxfId="13" priority="18" operator="containsText" text="z">
      <formula>NOT(ISERROR(SEARCH("z",A211)))</formula>
    </cfRule>
  </conditionalFormatting>
  <conditionalFormatting sqref="A147:B147">
    <cfRule type="containsText" dxfId="12" priority="17" operator="containsText" text="z">
      <formula>NOT(ISERROR(SEARCH("z",A147)))</formula>
    </cfRule>
  </conditionalFormatting>
  <conditionalFormatting sqref="A1354 A1356 A1358 A1360 A1363 A1365">
    <cfRule type="containsText" dxfId="11" priority="15" operator="containsText" text="z">
      <formula>NOT(ISERROR(SEARCH("z",A1354)))</formula>
    </cfRule>
  </conditionalFormatting>
  <conditionalFormatting sqref="A1355 A1357 A1359 A1362 A1364 A1371">
    <cfRule type="containsText" dxfId="10" priority="14" operator="containsText" text="z">
      <formula>NOT(ISERROR(SEARCH("z",A1355)))</formula>
    </cfRule>
  </conditionalFormatting>
  <conditionalFormatting sqref="A1372:A1384">
    <cfRule type="containsText" dxfId="9" priority="13" operator="containsText" text="z">
      <formula>NOT(ISERROR(SEARCH("z",A1372)))</formula>
    </cfRule>
  </conditionalFormatting>
  <conditionalFormatting sqref="A640:B640">
    <cfRule type="containsText" dxfId="8" priority="12" operator="containsText" text="z">
      <formula>NOT(ISERROR(SEARCH("z",A640)))</formula>
    </cfRule>
  </conditionalFormatting>
  <conditionalFormatting sqref="A570:B570">
    <cfRule type="containsText" dxfId="7" priority="11" operator="containsText" text="z">
      <formula>NOT(ISERROR(SEARCH("z",A570)))</formula>
    </cfRule>
  </conditionalFormatting>
  <conditionalFormatting sqref="A1361">
    <cfRule type="containsText" dxfId="6" priority="10" operator="containsText" text="z">
      <formula>NOT(ISERROR(SEARCH("z",A1361)))</formula>
    </cfRule>
  </conditionalFormatting>
  <conditionalFormatting sqref="A649:B649">
    <cfRule type="containsText" dxfId="5" priority="9" operator="containsText" text="z">
      <formula>NOT(ISERROR(SEARCH("z",A649)))</formula>
    </cfRule>
  </conditionalFormatting>
  <conditionalFormatting sqref="A1366">
    <cfRule type="containsText" dxfId="4" priority="8" operator="containsText" text="z">
      <formula>NOT(ISERROR(SEARCH("z",A1366)))</formula>
    </cfRule>
  </conditionalFormatting>
  <conditionalFormatting sqref="A666:B666 A673:B673 A714:B714">
    <cfRule type="containsText" dxfId="3" priority="7" operator="containsText" text="z">
      <formula>NOT(ISERROR(SEARCH("z",A666)))</formula>
    </cfRule>
  </conditionalFormatting>
  <conditionalFormatting sqref="A1367:A1368">
    <cfRule type="containsText" dxfId="2" priority="5" operator="containsText" text="z">
      <formula>NOT(ISERROR(SEARCH("z",A1367)))</formula>
    </cfRule>
  </conditionalFormatting>
  <conditionalFormatting sqref="A715:B715">
    <cfRule type="containsText" dxfId="1" priority="2" operator="containsText" text="z">
      <formula>NOT(ISERROR(SEARCH("z",A715)))</formula>
    </cfRule>
  </conditionalFormatting>
  <conditionalFormatting sqref="A1369:A1370">
    <cfRule type="containsText" dxfId="0" priority="1" operator="containsText" text="z">
      <formula>NOT(ISERROR(SEARCH("z",A1369)))</formula>
    </cfRule>
  </conditionalFormatting>
  <pageMargins left="0.78740157480314965" right="0.78740157480314965" top="1.0629921259842521" bottom="1.0629921259842521" header="0.78740157480314965" footer="0.78740157480314965"/>
  <pageSetup paperSize="9" scale="56" fitToHeight="0" orientation="portrait" useFirstPageNumber="1" horizontalDpi="300" verticalDpi="300" r:id="rId1"/>
  <headerFooter alignWithMargins="0">
    <oddHeader>&amp;C&amp;"Times New Roman,Regular"&amp;12&amp;A</oddHeader>
    <oddFooter>&amp;C&amp;"Times New Roman,Regular"&amp;12Page &amp;P</oddFooter>
  </headerFooter>
  <rowBreaks count="6" manualBreakCount="6">
    <brk id="74" min="2" max="8" man="1"/>
    <brk id="186" min="2" max="8" man="1"/>
    <brk id="295" min="2" max="8" man="1"/>
    <brk id="407" min="2" max="8" man="1"/>
    <brk id="519" min="2" max="8" man="1"/>
    <brk id="629" min="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2"/>
  <sheetViews>
    <sheetView view="pageBreakPreview" zoomScaleNormal="100" zoomScaleSheetLayoutView="100" workbookViewId="0">
      <selection activeCell="L1060" sqref="L1060"/>
    </sheetView>
  </sheetViews>
  <sheetFormatPr defaultRowHeight="12.75" x14ac:dyDescent="0.2"/>
  <cols>
    <col min="1" max="2" width="7.7109375" style="375" customWidth="1"/>
    <col min="3" max="3" width="4.140625" style="383" customWidth="1"/>
    <col min="4" max="4" width="50.5703125" style="362" customWidth="1"/>
    <col min="5" max="5" width="7" style="337" bestFit="1" customWidth="1"/>
    <col min="6" max="6" width="6.5703125" style="326" bestFit="1" customWidth="1"/>
    <col min="7" max="7" width="8.140625" style="502" bestFit="1" customWidth="1"/>
    <col min="8" max="8" width="10.140625" style="311" bestFit="1" customWidth="1"/>
  </cols>
  <sheetData>
    <row r="1" spans="1:8" x14ac:dyDescent="0.2">
      <c r="C1" s="197"/>
      <c r="D1" s="304" t="s">
        <v>695</v>
      </c>
      <c r="E1" s="305"/>
      <c r="F1" s="306"/>
      <c r="G1" s="501"/>
      <c r="H1" s="308"/>
    </row>
    <row r="2" spans="1:8" x14ac:dyDescent="0.2">
      <c r="C2" s="197"/>
      <c r="D2" s="550"/>
      <c r="E2" s="309"/>
      <c r="F2" s="310"/>
      <c r="G2" s="501"/>
    </row>
    <row r="3" spans="1:8" ht="13.5" thickBot="1" x14ac:dyDescent="0.25">
      <c r="A3" s="375" t="s">
        <v>244</v>
      </c>
      <c r="B3" s="375" t="s">
        <v>911</v>
      </c>
      <c r="C3" s="548" t="s">
        <v>425</v>
      </c>
      <c r="D3" s="551" t="s">
        <v>696</v>
      </c>
      <c r="E3" s="313"/>
      <c r="F3" s="314"/>
      <c r="G3" s="314"/>
      <c r="H3" s="315"/>
    </row>
    <row r="4" spans="1:8" s="150" customFormat="1" ht="13.5" thickBot="1" x14ac:dyDescent="0.25">
      <c r="A4" s="375" t="s">
        <v>244</v>
      </c>
      <c r="B4" s="375" t="s">
        <v>911</v>
      </c>
      <c r="C4" s="549" t="s">
        <v>925</v>
      </c>
      <c r="D4" s="388" t="s">
        <v>697</v>
      </c>
      <c r="E4" s="385" t="s">
        <v>272</v>
      </c>
      <c r="F4" s="386" t="s">
        <v>274</v>
      </c>
      <c r="G4" s="386" t="s">
        <v>273</v>
      </c>
      <c r="H4" s="387" t="s">
        <v>353</v>
      </c>
    </row>
    <row r="5" spans="1:8" s="150" customFormat="1" x14ac:dyDescent="0.2">
      <c r="A5" s="375" t="s">
        <v>244</v>
      </c>
      <c r="B5" s="375" t="s">
        <v>911</v>
      </c>
      <c r="C5" s="539"/>
      <c r="D5" s="312"/>
      <c r="E5" s="313"/>
      <c r="F5" s="503"/>
      <c r="G5" s="314">
        <v>10</v>
      </c>
      <c r="H5" s="315"/>
    </row>
    <row r="6" spans="1:8" ht="33.75" x14ac:dyDescent="0.2">
      <c r="A6" s="375" t="s">
        <v>244</v>
      </c>
      <c r="B6" s="375" t="s">
        <v>911</v>
      </c>
      <c r="C6" s="540" t="s">
        <v>222</v>
      </c>
      <c r="D6" s="316" t="s">
        <v>698</v>
      </c>
      <c r="E6" s="317"/>
      <c r="F6" s="504"/>
      <c r="G6" s="314"/>
      <c r="H6" s="236"/>
    </row>
    <row r="7" spans="1:8" x14ac:dyDescent="0.2">
      <c r="A7" s="375" t="s">
        <v>244</v>
      </c>
      <c r="B7" s="375" t="s">
        <v>911</v>
      </c>
      <c r="C7" s="540"/>
      <c r="D7" s="316" t="s">
        <v>699</v>
      </c>
      <c r="E7" s="317"/>
      <c r="F7" s="504"/>
      <c r="G7" s="314"/>
      <c r="H7" s="236"/>
    </row>
    <row r="8" spans="1:8" x14ac:dyDescent="0.2">
      <c r="A8" s="375" t="s">
        <v>244</v>
      </c>
      <c r="B8" s="375" t="s">
        <v>911</v>
      </c>
      <c r="C8" s="540"/>
      <c r="D8" s="316" t="s">
        <v>700</v>
      </c>
      <c r="E8" s="317"/>
      <c r="F8" s="504"/>
      <c r="G8" s="314"/>
      <c r="H8" s="236"/>
    </row>
    <row r="9" spans="1:8" x14ac:dyDescent="0.2">
      <c r="A9" s="375" t="s">
        <v>244</v>
      </c>
      <c r="B9" s="375" t="s">
        <v>911</v>
      </c>
      <c r="C9" s="540"/>
      <c r="D9" s="316" t="s">
        <v>701</v>
      </c>
      <c r="E9" s="317"/>
      <c r="F9" s="504"/>
      <c r="G9" s="314"/>
      <c r="H9" s="236"/>
    </row>
    <row r="10" spans="1:8" x14ac:dyDescent="0.2">
      <c r="A10" s="375" t="s">
        <v>244</v>
      </c>
      <c r="B10" s="375" t="s">
        <v>911</v>
      </c>
      <c r="C10" s="540"/>
      <c r="D10" s="392" t="s">
        <v>702</v>
      </c>
      <c r="E10" s="317" t="s">
        <v>19</v>
      </c>
      <c r="F10" s="504">
        <v>16.98</v>
      </c>
      <c r="G10" s="314"/>
      <c r="H10" s="319">
        <f>$F10*G10</f>
        <v>0</v>
      </c>
    </row>
    <row r="11" spans="1:8" s="150" customFormat="1" x14ac:dyDescent="0.2">
      <c r="A11" s="375" t="s">
        <v>244</v>
      </c>
      <c r="B11" s="375" t="s">
        <v>911</v>
      </c>
      <c r="C11" s="540"/>
      <c r="D11" s="392"/>
      <c r="E11" s="317"/>
      <c r="F11" s="504"/>
      <c r="G11" s="314"/>
      <c r="H11" s="319"/>
    </row>
    <row r="12" spans="1:8" ht="22.5" x14ac:dyDescent="0.2">
      <c r="A12" s="375" t="s">
        <v>244</v>
      </c>
      <c r="B12" s="375" t="s">
        <v>911</v>
      </c>
      <c r="C12" s="540" t="s">
        <v>223</v>
      </c>
      <c r="D12" s="316" t="s">
        <v>703</v>
      </c>
      <c r="E12" s="317"/>
      <c r="F12" s="504"/>
      <c r="G12" s="314"/>
      <c r="H12" s="319"/>
    </row>
    <row r="13" spans="1:8" x14ac:dyDescent="0.2">
      <c r="A13" s="375" t="s">
        <v>244</v>
      </c>
      <c r="B13" s="375" t="s">
        <v>911</v>
      </c>
      <c r="C13" s="540"/>
      <c r="D13" s="316" t="s">
        <v>704</v>
      </c>
      <c r="E13" s="317"/>
      <c r="F13" s="504"/>
      <c r="G13" s="314"/>
      <c r="H13" s="319"/>
    </row>
    <row r="14" spans="1:8" x14ac:dyDescent="0.2">
      <c r="A14" s="375" t="s">
        <v>244</v>
      </c>
      <c r="B14" s="375" t="s">
        <v>911</v>
      </c>
      <c r="C14" s="540"/>
      <c r="D14" s="316" t="s">
        <v>705</v>
      </c>
      <c r="E14" s="317"/>
      <c r="F14" s="504"/>
      <c r="G14" s="314"/>
      <c r="H14" s="319"/>
    </row>
    <row r="15" spans="1:8" x14ac:dyDescent="0.2">
      <c r="A15" s="375" t="s">
        <v>244</v>
      </c>
      <c r="B15" s="375" t="s">
        <v>911</v>
      </c>
      <c r="C15" s="540"/>
      <c r="D15" s="316" t="s">
        <v>706</v>
      </c>
      <c r="E15" s="317"/>
      <c r="F15" s="504"/>
      <c r="G15" s="314"/>
      <c r="H15" s="319"/>
    </row>
    <row r="16" spans="1:8" x14ac:dyDescent="0.2">
      <c r="A16" s="375" t="s">
        <v>244</v>
      </c>
      <c r="B16" s="375" t="s">
        <v>911</v>
      </c>
      <c r="C16" s="540"/>
      <c r="D16" s="316" t="s">
        <v>707</v>
      </c>
      <c r="E16" s="317"/>
      <c r="F16" s="504"/>
      <c r="G16" s="314"/>
      <c r="H16" s="319"/>
    </row>
    <row r="17" spans="1:8" x14ac:dyDescent="0.2">
      <c r="A17" s="375" t="s">
        <v>244</v>
      </c>
      <c r="B17" s="375" t="s">
        <v>911</v>
      </c>
      <c r="C17" s="540"/>
      <c r="D17" s="316" t="s">
        <v>708</v>
      </c>
      <c r="E17" s="317"/>
      <c r="F17" s="504"/>
      <c r="G17" s="314"/>
      <c r="H17" s="319"/>
    </row>
    <row r="18" spans="1:8" x14ac:dyDescent="0.2">
      <c r="A18" s="375" t="s">
        <v>244</v>
      </c>
      <c r="B18" s="375" t="s">
        <v>911</v>
      </c>
      <c r="C18" s="540"/>
      <c r="D18" s="316" t="s">
        <v>709</v>
      </c>
      <c r="E18" s="317"/>
      <c r="F18" s="504"/>
      <c r="G18" s="314"/>
      <c r="H18" s="319"/>
    </row>
    <row r="19" spans="1:8" x14ac:dyDescent="0.2">
      <c r="A19" s="375" t="s">
        <v>244</v>
      </c>
      <c r="B19" s="375" t="s">
        <v>911</v>
      </c>
      <c r="C19" s="540"/>
      <c r="D19" s="316" t="s">
        <v>710</v>
      </c>
      <c r="E19" s="317"/>
      <c r="F19" s="504"/>
      <c r="G19" s="314"/>
      <c r="H19" s="319"/>
    </row>
    <row r="20" spans="1:8" x14ac:dyDescent="0.2">
      <c r="A20" s="375" t="s">
        <v>244</v>
      </c>
      <c r="B20" s="375" t="s">
        <v>911</v>
      </c>
      <c r="C20" s="540"/>
      <c r="D20" s="316" t="s">
        <v>711</v>
      </c>
      <c r="E20" s="317"/>
      <c r="F20" s="504"/>
      <c r="G20" s="314"/>
      <c r="H20" s="319"/>
    </row>
    <row r="21" spans="1:8" x14ac:dyDescent="0.2">
      <c r="A21" s="375" t="s">
        <v>244</v>
      </c>
      <c r="B21" s="375" t="s">
        <v>911</v>
      </c>
      <c r="C21" s="540"/>
      <c r="D21" s="316" t="s">
        <v>712</v>
      </c>
      <c r="E21" s="317"/>
      <c r="F21" s="504"/>
      <c r="G21" s="314"/>
      <c r="H21" s="319"/>
    </row>
    <row r="22" spans="1:8" x14ac:dyDescent="0.2">
      <c r="A22" s="375" t="s">
        <v>244</v>
      </c>
      <c r="B22" s="375" t="s">
        <v>911</v>
      </c>
      <c r="C22" s="540"/>
      <c r="D22" s="316" t="s">
        <v>713</v>
      </c>
      <c r="E22" s="317"/>
      <c r="F22" s="504"/>
      <c r="G22" s="314"/>
      <c r="H22" s="319"/>
    </row>
    <row r="23" spans="1:8" x14ac:dyDescent="0.2">
      <c r="A23" s="375" t="s">
        <v>244</v>
      </c>
      <c r="B23" s="375" t="s">
        <v>911</v>
      </c>
      <c r="C23" s="540"/>
      <c r="D23" s="316" t="s">
        <v>702</v>
      </c>
      <c r="E23" s="317" t="s">
        <v>19</v>
      </c>
      <c r="F23" s="504">
        <v>23.92</v>
      </c>
      <c r="G23" s="314"/>
      <c r="H23" s="319">
        <f>$F23*G23</f>
        <v>0</v>
      </c>
    </row>
    <row r="24" spans="1:8" s="150" customFormat="1" x14ac:dyDescent="0.2">
      <c r="A24" s="375" t="s">
        <v>244</v>
      </c>
      <c r="B24" s="375" t="s">
        <v>911</v>
      </c>
      <c r="C24" s="540"/>
      <c r="D24" s="316"/>
      <c r="E24" s="317"/>
      <c r="F24" s="504"/>
      <c r="G24" s="314"/>
      <c r="H24" s="319"/>
    </row>
    <row r="25" spans="1:8" ht="33.75" x14ac:dyDescent="0.2">
      <c r="A25" s="375" t="s">
        <v>244</v>
      </c>
      <c r="B25" s="375" t="s">
        <v>911</v>
      </c>
      <c r="C25" s="540" t="s">
        <v>224</v>
      </c>
      <c r="D25" s="320" t="s">
        <v>714</v>
      </c>
      <c r="E25" s="317"/>
      <c r="F25" s="504"/>
      <c r="G25" s="314"/>
      <c r="H25" s="319"/>
    </row>
    <row r="26" spans="1:8" s="150" customFormat="1" x14ac:dyDescent="0.2">
      <c r="A26" s="375" t="s">
        <v>244</v>
      </c>
      <c r="B26" s="375" t="s">
        <v>911</v>
      </c>
      <c r="C26" s="540"/>
      <c r="D26" s="320"/>
      <c r="E26" s="317"/>
      <c r="F26" s="504"/>
      <c r="G26" s="314"/>
      <c r="H26" s="319"/>
    </row>
    <row r="27" spans="1:8" x14ac:dyDescent="0.2">
      <c r="A27" s="375" t="s">
        <v>244</v>
      </c>
      <c r="B27" s="375" t="s">
        <v>911</v>
      </c>
      <c r="C27" s="540"/>
      <c r="D27" s="320" t="s">
        <v>715</v>
      </c>
      <c r="E27" s="321" t="s">
        <v>19</v>
      </c>
      <c r="F27" s="505">
        <v>160</v>
      </c>
      <c r="G27" s="314"/>
      <c r="H27" s="319">
        <f>$F27*G27</f>
        <v>0</v>
      </c>
    </row>
    <row r="28" spans="1:8" s="150" customFormat="1" x14ac:dyDescent="0.2">
      <c r="A28" s="375" t="s">
        <v>244</v>
      </c>
      <c r="B28" s="375" t="s">
        <v>911</v>
      </c>
      <c r="C28" s="540"/>
      <c r="D28" s="320"/>
      <c r="E28" s="321"/>
      <c r="F28" s="505"/>
      <c r="G28" s="314"/>
      <c r="H28" s="319"/>
    </row>
    <row r="29" spans="1:8" x14ac:dyDescent="0.2">
      <c r="A29" s="375" t="s">
        <v>244</v>
      </c>
      <c r="B29" s="375" t="s">
        <v>911</v>
      </c>
      <c r="C29" s="540" t="s">
        <v>225</v>
      </c>
      <c r="D29" s="316" t="s">
        <v>716</v>
      </c>
      <c r="E29" s="317" t="s">
        <v>6</v>
      </c>
      <c r="F29" s="504">
        <v>96</v>
      </c>
      <c r="G29" s="314"/>
      <c r="H29" s="323">
        <f>$F29*G29</f>
        <v>0</v>
      </c>
    </row>
    <row r="30" spans="1:8" s="150" customFormat="1" x14ac:dyDescent="0.2">
      <c r="A30" s="375" t="s">
        <v>244</v>
      </c>
      <c r="B30" s="375" t="s">
        <v>911</v>
      </c>
      <c r="C30" s="540"/>
      <c r="D30" s="316"/>
      <c r="E30" s="317"/>
      <c r="F30" s="504"/>
      <c r="G30" s="314"/>
      <c r="H30" s="323"/>
    </row>
    <row r="31" spans="1:8" ht="22.5" x14ac:dyDescent="0.2">
      <c r="A31" s="375" t="s">
        <v>244</v>
      </c>
      <c r="B31" s="375" t="s">
        <v>911</v>
      </c>
      <c r="C31" s="540" t="s">
        <v>226</v>
      </c>
      <c r="D31" s="316" t="s">
        <v>717</v>
      </c>
      <c r="E31" s="321" t="s">
        <v>6</v>
      </c>
      <c r="F31" s="505">
        <v>4</v>
      </c>
      <c r="G31" s="314"/>
      <c r="H31" s="323">
        <f>$F31*G31</f>
        <v>0</v>
      </c>
    </row>
    <row r="32" spans="1:8" s="150" customFormat="1" x14ac:dyDescent="0.2">
      <c r="A32" s="375" t="s">
        <v>244</v>
      </c>
      <c r="B32" s="375" t="s">
        <v>911</v>
      </c>
      <c r="C32" s="540"/>
      <c r="D32" s="316"/>
      <c r="E32" s="321"/>
      <c r="F32" s="505"/>
      <c r="G32" s="314"/>
      <c r="H32" s="323"/>
    </row>
    <row r="33" spans="1:8" ht="22.5" x14ac:dyDescent="0.2">
      <c r="A33" s="375" t="s">
        <v>244</v>
      </c>
      <c r="B33" s="375" t="s">
        <v>911</v>
      </c>
      <c r="C33" s="540" t="s">
        <v>227</v>
      </c>
      <c r="D33" s="316" t="s">
        <v>718</v>
      </c>
      <c r="E33" s="321" t="s">
        <v>6</v>
      </c>
      <c r="F33" s="505">
        <v>5</v>
      </c>
      <c r="G33" s="314"/>
      <c r="H33" s="323">
        <f>$F33*G33</f>
        <v>0</v>
      </c>
    </row>
    <row r="34" spans="1:8" s="150" customFormat="1" x14ac:dyDescent="0.2">
      <c r="A34" s="375" t="s">
        <v>244</v>
      </c>
      <c r="B34" s="375" t="s">
        <v>911</v>
      </c>
      <c r="C34" s="540"/>
      <c r="D34" s="316"/>
      <c r="E34" s="321"/>
      <c r="F34" s="505"/>
      <c r="G34" s="314"/>
      <c r="H34" s="323"/>
    </row>
    <row r="35" spans="1:8" ht="22.5" x14ac:dyDescent="0.2">
      <c r="A35" s="375" t="s">
        <v>244</v>
      </c>
      <c r="B35" s="375" t="s">
        <v>911</v>
      </c>
      <c r="C35" s="540" t="s">
        <v>228</v>
      </c>
      <c r="D35" s="316" t="s">
        <v>719</v>
      </c>
      <c r="E35" s="321" t="s">
        <v>6</v>
      </c>
      <c r="F35" s="505">
        <v>5</v>
      </c>
      <c r="G35" s="314"/>
      <c r="H35" s="323">
        <f>$F35*G35</f>
        <v>0</v>
      </c>
    </row>
    <row r="36" spans="1:8" s="150" customFormat="1" x14ac:dyDescent="0.2">
      <c r="A36" s="375" t="s">
        <v>244</v>
      </c>
      <c r="B36" s="375" t="s">
        <v>911</v>
      </c>
      <c r="C36" s="540"/>
      <c r="D36" s="316"/>
      <c r="E36" s="321"/>
      <c r="F36" s="505"/>
      <c r="G36" s="314"/>
      <c r="H36" s="323"/>
    </row>
    <row r="37" spans="1:8" ht="22.5" x14ac:dyDescent="0.2">
      <c r="A37" s="375" t="s">
        <v>244</v>
      </c>
      <c r="B37" s="375" t="s">
        <v>911</v>
      </c>
      <c r="C37" s="540" t="s">
        <v>229</v>
      </c>
      <c r="D37" s="316" t="s">
        <v>720</v>
      </c>
      <c r="E37" s="321" t="s">
        <v>6</v>
      </c>
      <c r="F37" s="505">
        <v>3</v>
      </c>
      <c r="G37" s="314"/>
      <c r="H37" s="323">
        <f>$F37*G37</f>
        <v>0</v>
      </c>
    </row>
    <row r="38" spans="1:8" s="150" customFormat="1" x14ac:dyDescent="0.2">
      <c r="A38" s="375" t="s">
        <v>244</v>
      </c>
      <c r="B38" s="375" t="s">
        <v>911</v>
      </c>
      <c r="C38" s="540"/>
      <c r="D38" s="316"/>
      <c r="E38" s="321"/>
      <c r="F38" s="505"/>
      <c r="G38" s="314"/>
      <c r="H38" s="323"/>
    </row>
    <row r="39" spans="1:8" ht="22.5" x14ac:dyDescent="0.2">
      <c r="A39" s="375" t="s">
        <v>244</v>
      </c>
      <c r="B39" s="375" t="s">
        <v>911</v>
      </c>
      <c r="C39" s="540" t="s">
        <v>230</v>
      </c>
      <c r="D39" s="316" t="s">
        <v>721</v>
      </c>
      <c r="E39" s="321" t="s">
        <v>6</v>
      </c>
      <c r="F39" s="505">
        <v>7</v>
      </c>
      <c r="G39" s="314"/>
      <c r="H39" s="323">
        <f>$F39*G39</f>
        <v>0</v>
      </c>
    </row>
    <row r="40" spans="1:8" s="150" customFormat="1" x14ac:dyDescent="0.2">
      <c r="A40" s="375" t="s">
        <v>244</v>
      </c>
      <c r="B40" s="375" t="s">
        <v>911</v>
      </c>
      <c r="C40" s="540"/>
      <c r="D40" s="316"/>
      <c r="E40" s="321"/>
      <c r="F40" s="505"/>
      <c r="G40" s="314"/>
      <c r="H40" s="323"/>
    </row>
    <row r="41" spans="1:8" ht="22.5" x14ac:dyDescent="0.2">
      <c r="A41" s="375" t="s">
        <v>244</v>
      </c>
      <c r="B41" s="375" t="s">
        <v>911</v>
      </c>
      <c r="C41" s="540" t="s">
        <v>231</v>
      </c>
      <c r="D41" s="316" t="s">
        <v>722</v>
      </c>
      <c r="E41" s="317" t="s">
        <v>6</v>
      </c>
      <c r="F41" s="504">
        <v>46</v>
      </c>
      <c r="G41" s="314"/>
      <c r="H41" s="323">
        <f>$F41*G41</f>
        <v>0</v>
      </c>
    </row>
    <row r="42" spans="1:8" s="150" customFormat="1" x14ac:dyDescent="0.2">
      <c r="A42" s="375" t="s">
        <v>244</v>
      </c>
      <c r="B42" s="375" t="s">
        <v>911</v>
      </c>
      <c r="C42" s="540"/>
      <c r="D42" s="316"/>
      <c r="E42" s="317"/>
      <c r="F42" s="504"/>
      <c r="G42" s="314"/>
      <c r="H42" s="323"/>
    </row>
    <row r="43" spans="1:8" ht="33.75" x14ac:dyDescent="0.2">
      <c r="A43" s="375" t="s">
        <v>244</v>
      </c>
      <c r="B43" s="375" t="s">
        <v>911</v>
      </c>
      <c r="C43" s="540" t="s">
        <v>232</v>
      </c>
      <c r="D43" s="316" t="s">
        <v>723</v>
      </c>
      <c r="E43" s="317" t="s">
        <v>6</v>
      </c>
      <c r="F43" s="504">
        <v>56</v>
      </c>
      <c r="G43" s="314"/>
      <c r="H43" s="323">
        <f>$F43*G43</f>
        <v>0</v>
      </c>
    </row>
    <row r="44" spans="1:8" s="150" customFormat="1" x14ac:dyDescent="0.2">
      <c r="A44" s="375" t="s">
        <v>244</v>
      </c>
      <c r="B44" s="375" t="s">
        <v>911</v>
      </c>
      <c r="C44" s="540"/>
      <c r="D44" s="316"/>
      <c r="E44" s="317"/>
      <c r="F44" s="504"/>
      <c r="G44" s="314"/>
      <c r="H44" s="323"/>
    </row>
    <row r="45" spans="1:8" x14ac:dyDescent="0.2">
      <c r="A45" s="375" t="s">
        <v>244</v>
      </c>
      <c r="B45" s="375" t="s">
        <v>911</v>
      </c>
      <c r="C45" s="540" t="s">
        <v>233</v>
      </c>
      <c r="D45" s="316" t="s">
        <v>724</v>
      </c>
      <c r="E45" s="317" t="s">
        <v>6</v>
      </c>
      <c r="F45" s="504">
        <v>133</v>
      </c>
      <c r="G45" s="314"/>
      <c r="H45" s="323">
        <f>$F45*G45</f>
        <v>0</v>
      </c>
    </row>
    <row r="46" spans="1:8" s="150" customFormat="1" x14ac:dyDescent="0.2">
      <c r="A46" s="375" t="s">
        <v>244</v>
      </c>
      <c r="B46" s="375" t="s">
        <v>911</v>
      </c>
      <c r="C46" s="540"/>
      <c r="D46" s="316"/>
      <c r="E46" s="317"/>
      <c r="F46" s="504"/>
      <c r="G46" s="314"/>
      <c r="H46" s="323"/>
    </row>
    <row r="47" spans="1:8" x14ac:dyDescent="0.2">
      <c r="A47" s="375" t="s">
        <v>244</v>
      </c>
      <c r="B47" s="375" t="s">
        <v>911</v>
      </c>
      <c r="C47" s="540" t="s">
        <v>234</v>
      </c>
      <c r="D47" s="316" t="s">
        <v>725</v>
      </c>
      <c r="E47" s="317" t="s">
        <v>6</v>
      </c>
      <c r="F47" s="504">
        <v>58</v>
      </c>
      <c r="G47" s="314"/>
      <c r="H47" s="323">
        <f>$F47*G47</f>
        <v>0</v>
      </c>
    </row>
    <row r="48" spans="1:8" s="150" customFormat="1" x14ac:dyDescent="0.2">
      <c r="A48" s="375" t="s">
        <v>244</v>
      </c>
      <c r="B48" s="375" t="s">
        <v>911</v>
      </c>
      <c r="C48" s="540"/>
      <c r="D48" s="316"/>
      <c r="E48" s="317"/>
      <c r="F48" s="504"/>
      <c r="G48" s="314"/>
      <c r="H48" s="323"/>
    </row>
    <row r="49" spans="1:8" ht="22.5" x14ac:dyDescent="0.2">
      <c r="A49" s="375" t="s">
        <v>244</v>
      </c>
      <c r="B49" s="375" t="s">
        <v>911</v>
      </c>
      <c r="C49" s="541" t="s">
        <v>235</v>
      </c>
      <c r="D49" s="324" t="s">
        <v>726</v>
      </c>
      <c r="E49" s="309"/>
      <c r="F49" s="506"/>
      <c r="G49" s="314"/>
    </row>
    <row r="50" spans="1:8" x14ac:dyDescent="0.2">
      <c r="A50" s="375" t="s">
        <v>244</v>
      </c>
      <c r="B50" s="375" t="s">
        <v>911</v>
      </c>
      <c r="C50" s="541"/>
      <c r="D50" s="324" t="s">
        <v>727</v>
      </c>
      <c r="E50" s="325" t="s">
        <v>728</v>
      </c>
      <c r="F50" s="507">
        <v>1</v>
      </c>
      <c r="G50" s="314"/>
      <c r="H50" s="323">
        <f>$F50*G50</f>
        <v>0</v>
      </c>
    </row>
    <row r="51" spans="1:8" x14ac:dyDescent="0.2">
      <c r="A51" s="375" t="s">
        <v>244</v>
      </c>
      <c r="B51" s="375" t="s">
        <v>911</v>
      </c>
      <c r="C51" s="541"/>
      <c r="D51" s="324" t="s">
        <v>729</v>
      </c>
      <c r="E51" s="325" t="s">
        <v>728</v>
      </c>
      <c r="F51" s="507">
        <v>1</v>
      </c>
      <c r="G51" s="314"/>
      <c r="H51" s="323">
        <f>$F51*G51</f>
        <v>0</v>
      </c>
    </row>
    <row r="52" spans="1:8" x14ac:dyDescent="0.2">
      <c r="A52" s="375" t="s">
        <v>244</v>
      </c>
      <c r="B52" s="375" t="s">
        <v>911</v>
      </c>
      <c r="C52" s="541"/>
      <c r="D52" s="324" t="s">
        <v>730</v>
      </c>
      <c r="E52" s="325" t="s">
        <v>728</v>
      </c>
      <c r="F52" s="507">
        <v>1</v>
      </c>
      <c r="G52" s="314"/>
      <c r="H52" s="323">
        <f>$F52*G52</f>
        <v>0</v>
      </c>
    </row>
    <row r="53" spans="1:8" x14ac:dyDescent="0.2">
      <c r="A53" s="375" t="s">
        <v>244</v>
      </c>
      <c r="B53" s="375" t="s">
        <v>911</v>
      </c>
      <c r="C53" s="541"/>
      <c r="D53" s="324" t="s">
        <v>731</v>
      </c>
      <c r="E53" s="325" t="s">
        <v>728</v>
      </c>
      <c r="F53" s="507">
        <v>5</v>
      </c>
      <c r="G53" s="314"/>
      <c r="H53" s="323">
        <f>$F53*G53</f>
        <v>0</v>
      </c>
    </row>
    <row r="54" spans="1:8" x14ac:dyDescent="0.2">
      <c r="A54" s="375" t="s">
        <v>244</v>
      </c>
      <c r="B54" s="375" t="s">
        <v>911</v>
      </c>
      <c r="C54" s="541"/>
      <c r="D54" s="324" t="s">
        <v>732</v>
      </c>
      <c r="E54" s="325" t="s">
        <v>728</v>
      </c>
      <c r="F54" s="507">
        <v>3</v>
      </c>
      <c r="G54" s="314"/>
      <c r="H54" s="323">
        <f>$F54*G54</f>
        <v>0</v>
      </c>
    </row>
    <row r="55" spans="1:8" ht="22.5" x14ac:dyDescent="0.2">
      <c r="A55" s="375" t="s">
        <v>244</v>
      </c>
      <c r="B55" s="375" t="s">
        <v>911</v>
      </c>
      <c r="C55" s="541"/>
      <c r="D55" s="327" t="s">
        <v>733</v>
      </c>
      <c r="E55" s="309"/>
      <c r="F55" s="506"/>
      <c r="G55" s="314"/>
    </row>
    <row r="56" spans="1:8" s="150" customFormat="1" x14ac:dyDescent="0.2">
      <c r="A56" s="375" t="s">
        <v>244</v>
      </c>
      <c r="B56" s="375" t="s">
        <v>911</v>
      </c>
      <c r="C56" s="541"/>
      <c r="D56" s="327"/>
      <c r="E56" s="309"/>
      <c r="F56" s="506"/>
      <c r="G56" s="314"/>
      <c r="H56" s="311"/>
    </row>
    <row r="57" spans="1:8" ht="67.5" x14ac:dyDescent="0.2">
      <c r="A57" s="375" t="s">
        <v>244</v>
      </c>
      <c r="B57" s="375" t="s">
        <v>911</v>
      </c>
      <c r="C57" s="541" t="s">
        <v>236</v>
      </c>
      <c r="D57" s="328" t="s">
        <v>734</v>
      </c>
      <c r="E57" s="309"/>
      <c r="F57" s="506"/>
      <c r="G57" s="314"/>
    </row>
    <row r="58" spans="1:8" x14ac:dyDescent="0.2">
      <c r="A58" s="375" t="s">
        <v>244</v>
      </c>
      <c r="B58" s="375" t="s">
        <v>911</v>
      </c>
      <c r="C58" s="541"/>
      <c r="D58" s="328" t="s">
        <v>735</v>
      </c>
      <c r="E58" s="325" t="s">
        <v>6</v>
      </c>
      <c r="F58" s="552">
        <v>2</v>
      </c>
      <c r="G58" s="314"/>
      <c r="H58" s="308">
        <f>$F58*G58</f>
        <v>0</v>
      </c>
    </row>
    <row r="59" spans="1:8" s="150" customFormat="1" x14ac:dyDescent="0.2">
      <c r="A59" s="375" t="s">
        <v>244</v>
      </c>
      <c r="B59" s="375" t="s">
        <v>911</v>
      </c>
      <c r="C59" s="541"/>
      <c r="D59" s="328"/>
      <c r="E59" s="325"/>
      <c r="F59" s="552"/>
      <c r="G59" s="314"/>
      <c r="H59" s="308"/>
    </row>
    <row r="60" spans="1:8" s="150" customFormat="1" x14ac:dyDescent="0.2">
      <c r="A60" s="375" t="s">
        <v>244</v>
      </c>
      <c r="B60" s="375" t="s">
        <v>911</v>
      </c>
      <c r="C60" s="541" t="s">
        <v>237</v>
      </c>
      <c r="D60" s="471" t="s">
        <v>1144</v>
      </c>
      <c r="E60" s="325" t="s">
        <v>6</v>
      </c>
      <c r="F60" s="552">
        <v>2</v>
      </c>
      <c r="G60" s="314"/>
      <c r="H60" s="308">
        <f t="shared" ref="H60:H68" si="0">$F60*G60</f>
        <v>0</v>
      </c>
    </row>
    <row r="61" spans="1:8" s="150" customFormat="1" x14ac:dyDescent="0.2">
      <c r="A61" s="375" t="s">
        <v>244</v>
      </c>
      <c r="B61" s="375" t="s">
        <v>911</v>
      </c>
      <c r="C61" s="541"/>
      <c r="D61" s="328"/>
      <c r="E61" s="325"/>
      <c r="F61" s="552"/>
      <c r="G61" s="314"/>
      <c r="H61" s="308"/>
    </row>
    <row r="62" spans="1:8" s="150" customFormat="1" ht="22.5" x14ac:dyDescent="0.2">
      <c r="A62" s="375" t="s">
        <v>244</v>
      </c>
      <c r="B62" s="375" t="s">
        <v>911</v>
      </c>
      <c r="C62" s="541" t="s">
        <v>238</v>
      </c>
      <c r="D62" s="362" t="s">
        <v>1145</v>
      </c>
      <c r="E62" s="325" t="s">
        <v>728</v>
      </c>
      <c r="F62" s="552">
        <v>1</v>
      </c>
      <c r="G62" s="314"/>
      <c r="H62" s="308">
        <f t="shared" si="0"/>
        <v>0</v>
      </c>
    </row>
    <row r="63" spans="1:8" s="150" customFormat="1" x14ac:dyDescent="0.2">
      <c r="A63" s="375" t="s">
        <v>244</v>
      </c>
      <c r="B63" s="375" t="s">
        <v>911</v>
      </c>
      <c r="C63" s="541"/>
      <c r="D63" s="328"/>
      <c r="E63" s="325"/>
      <c r="F63" s="552"/>
      <c r="G63" s="314"/>
      <c r="H63" s="308"/>
    </row>
    <row r="64" spans="1:8" s="150" customFormat="1" ht="90" x14ac:dyDescent="0.2">
      <c r="A64" s="375" t="s">
        <v>244</v>
      </c>
      <c r="B64" s="375" t="s">
        <v>911</v>
      </c>
      <c r="C64" s="541" t="s">
        <v>239</v>
      </c>
      <c r="D64" s="392" t="s">
        <v>1146</v>
      </c>
      <c r="E64" s="325"/>
      <c r="F64" s="552"/>
      <c r="G64" s="314"/>
      <c r="H64" s="308"/>
    </row>
    <row r="65" spans="1:8" s="150" customFormat="1" ht="33.75" x14ac:dyDescent="0.2">
      <c r="A65" s="375" t="s">
        <v>244</v>
      </c>
      <c r="B65" s="375" t="s">
        <v>911</v>
      </c>
      <c r="C65" s="541"/>
      <c r="D65" s="478" t="s">
        <v>1147</v>
      </c>
      <c r="E65" s="325"/>
      <c r="F65" s="552"/>
      <c r="G65" s="314"/>
      <c r="H65" s="308"/>
    </row>
    <row r="66" spans="1:8" s="150" customFormat="1" x14ac:dyDescent="0.2">
      <c r="A66" s="375" t="s">
        <v>244</v>
      </c>
      <c r="B66" s="375" t="s">
        <v>911</v>
      </c>
      <c r="C66" s="541"/>
      <c r="D66" s="478" t="s">
        <v>1079</v>
      </c>
      <c r="E66" s="325" t="s">
        <v>6</v>
      </c>
      <c r="F66" s="552">
        <v>362</v>
      </c>
      <c r="G66" s="314"/>
      <c r="H66" s="308">
        <f t="shared" si="0"/>
        <v>0</v>
      </c>
    </row>
    <row r="67" spans="1:8" s="150" customFormat="1" x14ac:dyDescent="0.2">
      <c r="A67" s="375" t="s">
        <v>244</v>
      </c>
      <c r="B67" s="375" t="s">
        <v>911</v>
      </c>
      <c r="C67" s="541"/>
      <c r="D67" s="316"/>
      <c r="E67" s="325"/>
      <c r="F67" s="552"/>
      <c r="G67" s="314"/>
      <c r="H67" s="308"/>
    </row>
    <row r="68" spans="1:8" s="150" customFormat="1" ht="22.5" x14ac:dyDescent="0.2">
      <c r="A68" s="375" t="s">
        <v>244</v>
      </c>
      <c r="B68" s="375" t="s">
        <v>911</v>
      </c>
      <c r="C68" s="541" t="s">
        <v>338</v>
      </c>
      <c r="D68" s="479" t="s">
        <v>1148</v>
      </c>
      <c r="E68" s="325" t="s">
        <v>6</v>
      </c>
      <c r="F68" s="552">
        <v>362</v>
      </c>
      <c r="G68" s="314"/>
      <c r="H68" s="308">
        <f t="shared" si="0"/>
        <v>0</v>
      </c>
    </row>
    <row r="69" spans="1:8" s="150" customFormat="1" ht="33.75" x14ac:dyDescent="0.2">
      <c r="A69" s="375" t="s">
        <v>244</v>
      </c>
      <c r="B69" s="375" t="s">
        <v>911</v>
      </c>
      <c r="C69" s="541"/>
      <c r="D69" s="480" t="s">
        <v>1149</v>
      </c>
      <c r="E69" s="325"/>
      <c r="F69" s="552"/>
      <c r="G69" s="314"/>
      <c r="H69" s="308"/>
    </row>
    <row r="70" spans="1:8" s="150" customFormat="1" x14ac:dyDescent="0.2">
      <c r="A70" s="375" t="s">
        <v>244</v>
      </c>
      <c r="B70" s="375" t="s">
        <v>911</v>
      </c>
      <c r="C70" s="541"/>
      <c r="D70" s="328"/>
      <c r="E70" s="325"/>
      <c r="F70" s="552"/>
      <c r="G70" s="314"/>
      <c r="H70" s="308"/>
    </row>
    <row r="71" spans="1:8" s="150" customFormat="1" ht="168.75" x14ac:dyDescent="0.2">
      <c r="A71" s="375" t="s">
        <v>244</v>
      </c>
      <c r="B71" s="375" t="s">
        <v>911</v>
      </c>
      <c r="C71" s="541" t="s">
        <v>800</v>
      </c>
      <c r="D71" s="481" t="s">
        <v>1150</v>
      </c>
      <c r="E71" s="325"/>
      <c r="F71" s="552"/>
      <c r="G71" s="314"/>
      <c r="H71" s="308"/>
    </row>
    <row r="72" spans="1:8" s="150" customFormat="1" ht="146.25" x14ac:dyDescent="0.2">
      <c r="A72" s="375" t="s">
        <v>244</v>
      </c>
      <c r="B72" s="375" t="s">
        <v>911</v>
      </c>
      <c r="C72" s="541"/>
      <c r="D72" s="481" t="s">
        <v>1151</v>
      </c>
      <c r="E72" s="325"/>
      <c r="F72" s="552"/>
      <c r="G72" s="314"/>
      <c r="H72" s="308"/>
    </row>
    <row r="73" spans="1:8" s="150" customFormat="1" ht="67.5" x14ac:dyDescent="0.2">
      <c r="A73" s="375" t="s">
        <v>244</v>
      </c>
      <c r="B73" s="375" t="s">
        <v>911</v>
      </c>
      <c r="C73" s="541"/>
      <c r="D73" s="481" t="s">
        <v>1152</v>
      </c>
      <c r="E73" s="325" t="s">
        <v>19</v>
      </c>
      <c r="F73" s="552">
        <v>356</v>
      </c>
      <c r="G73" s="314"/>
      <c r="H73" s="323">
        <f>$F73*G73</f>
        <v>0</v>
      </c>
    </row>
    <row r="74" spans="1:8" s="150" customFormat="1" x14ac:dyDescent="0.2">
      <c r="A74" s="375" t="s">
        <v>244</v>
      </c>
      <c r="B74" s="375" t="s">
        <v>911</v>
      </c>
      <c r="C74" s="541"/>
      <c r="D74" s="328"/>
      <c r="E74" s="325"/>
      <c r="F74" s="552"/>
      <c r="G74" s="314"/>
      <c r="H74" s="323"/>
    </row>
    <row r="75" spans="1:8" ht="22.5" x14ac:dyDescent="0.2">
      <c r="A75" s="375" t="s">
        <v>244</v>
      </c>
      <c r="B75" s="375" t="s">
        <v>911</v>
      </c>
      <c r="C75" s="540" t="s">
        <v>802</v>
      </c>
      <c r="D75" s="329" t="s">
        <v>736</v>
      </c>
      <c r="E75" s="317" t="s">
        <v>728</v>
      </c>
      <c r="F75" s="508">
        <v>1</v>
      </c>
      <c r="G75" s="314"/>
      <c r="H75" s="323">
        <f>$F75*G75</f>
        <v>0</v>
      </c>
    </row>
    <row r="76" spans="1:8" s="150" customFormat="1" ht="13.5" thickBot="1" x14ac:dyDescent="0.25">
      <c r="A76" s="375" t="s">
        <v>244</v>
      </c>
      <c r="B76" s="375" t="s">
        <v>911</v>
      </c>
      <c r="C76" s="540"/>
      <c r="D76" s="329"/>
      <c r="E76" s="317"/>
      <c r="F76" s="508"/>
      <c r="G76" s="314"/>
      <c r="H76" s="323"/>
    </row>
    <row r="77" spans="1:8" ht="13.5" thickBot="1" x14ac:dyDescent="0.25">
      <c r="A77" s="393" t="s">
        <v>255</v>
      </c>
      <c r="B77" s="393" t="s">
        <v>255</v>
      </c>
      <c r="C77" s="524"/>
      <c r="D77" s="518" t="s">
        <v>1209</v>
      </c>
      <c r="E77" s="519"/>
      <c r="F77" s="525"/>
      <c r="G77" s="515"/>
      <c r="H77" s="526">
        <f>SUM(H5:H76)</f>
        <v>0</v>
      </c>
    </row>
    <row r="78" spans="1:8" s="150" customFormat="1" x14ac:dyDescent="0.2">
      <c r="A78" s="375" t="s">
        <v>244</v>
      </c>
      <c r="B78" s="375" t="s">
        <v>912</v>
      </c>
      <c r="C78" s="378"/>
      <c r="D78" s="167"/>
      <c r="E78" s="338"/>
      <c r="F78" s="330"/>
      <c r="G78" s="347"/>
      <c r="H78" s="331"/>
    </row>
    <row r="79" spans="1:8" ht="13.5" thickBot="1" x14ac:dyDescent="0.25">
      <c r="A79" s="375" t="s">
        <v>244</v>
      </c>
      <c r="B79" s="375" t="s">
        <v>912</v>
      </c>
      <c r="C79" s="377" t="s">
        <v>438</v>
      </c>
      <c r="D79" s="389" t="s">
        <v>737</v>
      </c>
      <c r="E79" s="309"/>
      <c r="F79" s="310"/>
      <c r="G79" s="347"/>
      <c r="H79" s="307"/>
    </row>
    <row r="80" spans="1:8" ht="13.5" thickBot="1" x14ac:dyDescent="0.25">
      <c r="A80" s="375" t="s">
        <v>244</v>
      </c>
      <c r="B80" s="375" t="s">
        <v>912</v>
      </c>
      <c r="C80" s="384" t="s">
        <v>925</v>
      </c>
      <c r="D80" s="388" t="s">
        <v>697</v>
      </c>
      <c r="E80" s="385" t="s">
        <v>272</v>
      </c>
      <c r="F80" s="386" t="s">
        <v>274</v>
      </c>
      <c r="G80" s="386" t="s">
        <v>273</v>
      </c>
      <c r="H80" s="387" t="s">
        <v>353</v>
      </c>
    </row>
    <row r="81" spans="1:8" s="150" customFormat="1" x14ac:dyDescent="0.2">
      <c r="A81" s="375" t="s">
        <v>244</v>
      </c>
      <c r="B81" s="375" t="s">
        <v>912</v>
      </c>
      <c r="C81" s="542"/>
      <c r="D81" s="390"/>
      <c r="E81" s="313"/>
      <c r="F81" s="314"/>
      <c r="G81" s="314"/>
      <c r="H81" s="391"/>
    </row>
    <row r="82" spans="1:8" ht="33.75" x14ac:dyDescent="0.2">
      <c r="A82" s="375" t="s">
        <v>244</v>
      </c>
      <c r="B82" s="375" t="s">
        <v>912</v>
      </c>
      <c r="C82" s="437" t="s">
        <v>222</v>
      </c>
      <c r="D82" s="328" t="s">
        <v>738</v>
      </c>
      <c r="E82" s="325"/>
      <c r="F82" s="332"/>
      <c r="G82" s="314"/>
      <c r="H82" s="331"/>
    </row>
    <row r="83" spans="1:8" x14ac:dyDescent="0.2">
      <c r="A83" s="375" t="s">
        <v>244</v>
      </c>
      <c r="B83" s="375" t="s">
        <v>912</v>
      </c>
      <c r="C83" s="437"/>
      <c r="D83" s="328" t="s">
        <v>739</v>
      </c>
      <c r="E83" s="325"/>
      <c r="F83" s="332"/>
      <c r="G83" s="314"/>
      <c r="H83" s="331"/>
    </row>
    <row r="84" spans="1:8" x14ac:dyDescent="0.2">
      <c r="A84" s="375" t="s">
        <v>244</v>
      </c>
      <c r="B84" s="375" t="s">
        <v>912</v>
      </c>
      <c r="C84" s="437"/>
      <c r="D84" s="328" t="s">
        <v>739</v>
      </c>
      <c r="E84" s="325"/>
      <c r="F84" s="332"/>
      <c r="G84" s="314"/>
      <c r="H84" s="331"/>
    </row>
    <row r="85" spans="1:8" x14ac:dyDescent="0.2">
      <c r="A85" s="375" t="s">
        <v>244</v>
      </c>
      <c r="B85" s="375" t="s">
        <v>912</v>
      </c>
      <c r="C85" s="437"/>
      <c r="D85" s="328" t="s">
        <v>740</v>
      </c>
      <c r="E85" s="325"/>
      <c r="F85" s="332"/>
      <c r="G85" s="314"/>
      <c r="H85" s="331"/>
    </row>
    <row r="86" spans="1:8" x14ac:dyDescent="0.2">
      <c r="A86" s="375" t="s">
        <v>244</v>
      </c>
      <c r="B86" s="375" t="s">
        <v>912</v>
      </c>
      <c r="C86" s="437"/>
      <c r="D86" s="328" t="s">
        <v>741</v>
      </c>
      <c r="E86" s="325"/>
      <c r="F86" s="332"/>
      <c r="G86" s="314"/>
      <c r="H86" s="331"/>
    </row>
    <row r="87" spans="1:8" x14ac:dyDescent="0.2">
      <c r="A87" s="375" t="s">
        <v>244</v>
      </c>
      <c r="B87" s="375" t="s">
        <v>912</v>
      </c>
      <c r="C87" s="437"/>
      <c r="D87" s="328" t="s">
        <v>742</v>
      </c>
      <c r="E87" s="325"/>
      <c r="F87" s="332"/>
      <c r="G87" s="314"/>
      <c r="H87" s="331"/>
    </row>
    <row r="88" spans="1:8" x14ac:dyDescent="0.2">
      <c r="A88" s="375" t="s">
        <v>244</v>
      </c>
      <c r="B88" s="375" t="s">
        <v>912</v>
      </c>
      <c r="C88" s="437"/>
      <c r="D88" s="328" t="s">
        <v>702</v>
      </c>
      <c r="E88" s="325" t="s">
        <v>19</v>
      </c>
      <c r="F88" s="332">
        <v>20.48</v>
      </c>
      <c r="G88" s="314"/>
      <c r="H88" s="323">
        <f>$F88*G88</f>
        <v>0</v>
      </c>
    </row>
    <row r="89" spans="1:8" s="150" customFormat="1" x14ac:dyDescent="0.2">
      <c r="A89" s="375" t="s">
        <v>244</v>
      </c>
      <c r="B89" s="375" t="s">
        <v>912</v>
      </c>
      <c r="C89" s="437"/>
      <c r="D89" s="328"/>
      <c r="E89" s="325"/>
      <c r="F89" s="332"/>
      <c r="G89" s="314"/>
      <c r="H89" s="323"/>
    </row>
    <row r="90" spans="1:8" ht="22.5" x14ac:dyDescent="0.2">
      <c r="A90" s="375" t="s">
        <v>244</v>
      </c>
      <c r="B90" s="375" t="s">
        <v>912</v>
      </c>
      <c r="C90" s="437" t="s">
        <v>223</v>
      </c>
      <c r="D90" s="328" t="s">
        <v>743</v>
      </c>
      <c r="E90" s="325"/>
      <c r="F90" s="332"/>
      <c r="G90" s="314"/>
      <c r="H90" s="333"/>
    </row>
    <row r="91" spans="1:8" x14ac:dyDescent="0.2">
      <c r="A91" s="375" t="s">
        <v>244</v>
      </c>
      <c r="B91" s="375" t="s">
        <v>912</v>
      </c>
      <c r="C91" s="437"/>
      <c r="D91" s="328" t="s">
        <v>744</v>
      </c>
      <c r="E91" s="325"/>
      <c r="F91" s="332"/>
      <c r="G91" s="314"/>
      <c r="H91" s="333"/>
    </row>
    <row r="92" spans="1:8" x14ac:dyDescent="0.2">
      <c r="A92" s="375" t="s">
        <v>244</v>
      </c>
      <c r="B92" s="375" t="s">
        <v>912</v>
      </c>
      <c r="C92" s="437"/>
      <c r="D92" s="328" t="s">
        <v>745</v>
      </c>
      <c r="E92" s="325"/>
      <c r="F92" s="332"/>
      <c r="G92" s="314"/>
      <c r="H92" s="333"/>
    </row>
    <row r="93" spans="1:8" x14ac:dyDescent="0.2">
      <c r="A93" s="375" t="s">
        <v>244</v>
      </c>
      <c r="B93" s="375" t="s">
        <v>912</v>
      </c>
      <c r="C93" s="437"/>
      <c r="D93" s="328" t="s">
        <v>746</v>
      </c>
      <c r="E93" s="325"/>
      <c r="F93" s="332"/>
      <c r="G93" s="314"/>
      <c r="H93" s="333"/>
    </row>
    <row r="94" spans="1:8" x14ac:dyDescent="0.2">
      <c r="A94" s="375" t="s">
        <v>244</v>
      </c>
      <c r="B94" s="375" t="s">
        <v>912</v>
      </c>
      <c r="C94" s="437"/>
      <c r="D94" s="328" t="s">
        <v>747</v>
      </c>
      <c r="E94" s="325"/>
      <c r="F94" s="332"/>
      <c r="G94" s="314"/>
      <c r="H94" s="333"/>
    </row>
    <row r="95" spans="1:8" x14ac:dyDescent="0.2">
      <c r="A95" s="375" t="s">
        <v>244</v>
      </c>
      <c r="B95" s="375" t="s">
        <v>912</v>
      </c>
      <c r="C95" s="437"/>
      <c r="D95" s="328" t="s">
        <v>748</v>
      </c>
      <c r="E95" s="325"/>
      <c r="F95" s="332"/>
      <c r="G95" s="314"/>
      <c r="H95" s="333"/>
    </row>
    <row r="96" spans="1:8" x14ac:dyDescent="0.2">
      <c r="A96" s="375" t="s">
        <v>244</v>
      </c>
      <c r="B96" s="375" t="s">
        <v>912</v>
      </c>
      <c r="C96" s="437"/>
      <c r="D96" s="328" t="s">
        <v>747</v>
      </c>
      <c r="E96" s="325"/>
      <c r="F96" s="332"/>
      <c r="G96" s="314"/>
      <c r="H96" s="333"/>
    </row>
    <row r="97" spans="1:8" x14ac:dyDescent="0.2">
      <c r="A97" s="375" t="s">
        <v>244</v>
      </c>
      <c r="B97" s="375" t="s">
        <v>912</v>
      </c>
      <c r="C97" s="437"/>
      <c r="D97" s="328" t="s">
        <v>749</v>
      </c>
      <c r="E97" s="325"/>
      <c r="F97" s="332"/>
      <c r="G97" s="314"/>
      <c r="H97" s="333"/>
    </row>
    <row r="98" spans="1:8" x14ac:dyDescent="0.2">
      <c r="A98" s="375" t="s">
        <v>244</v>
      </c>
      <c r="B98" s="375" t="s">
        <v>912</v>
      </c>
      <c r="C98" s="437"/>
      <c r="D98" s="328" t="s">
        <v>702</v>
      </c>
      <c r="E98" s="325" t="s">
        <v>19</v>
      </c>
      <c r="F98" s="332">
        <v>9.14</v>
      </c>
      <c r="G98" s="314"/>
      <c r="H98" s="323">
        <f>$F98*G98</f>
        <v>0</v>
      </c>
    </row>
    <row r="99" spans="1:8" s="150" customFormat="1" x14ac:dyDescent="0.2">
      <c r="A99" s="375" t="s">
        <v>244</v>
      </c>
      <c r="B99" s="375" t="s">
        <v>912</v>
      </c>
      <c r="C99" s="437"/>
      <c r="D99" s="328"/>
      <c r="E99" s="325"/>
      <c r="F99" s="332"/>
      <c r="G99" s="314"/>
      <c r="H99" s="323"/>
    </row>
    <row r="100" spans="1:8" ht="33.75" x14ac:dyDescent="0.2">
      <c r="A100" s="375" t="s">
        <v>244</v>
      </c>
      <c r="B100" s="375" t="s">
        <v>912</v>
      </c>
      <c r="C100" s="437" t="s">
        <v>224</v>
      </c>
      <c r="D100" s="334" t="s">
        <v>750</v>
      </c>
      <c r="E100" s="305"/>
      <c r="F100" s="78"/>
      <c r="G100" s="314"/>
      <c r="H100" s="308"/>
    </row>
    <row r="101" spans="1:8" x14ac:dyDescent="0.2">
      <c r="A101" s="375" t="s">
        <v>244</v>
      </c>
      <c r="B101" s="375" t="s">
        <v>912</v>
      </c>
      <c r="C101" s="437"/>
      <c r="D101" s="334" t="s">
        <v>751</v>
      </c>
      <c r="E101" s="87" t="s">
        <v>19</v>
      </c>
      <c r="F101" s="335">
        <v>242</v>
      </c>
      <c r="G101" s="314"/>
      <c r="H101" s="323">
        <f>$F101*G101</f>
        <v>0</v>
      </c>
    </row>
    <row r="102" spans="1:8" s="150" customFormat="1" x14ac:dyDescent="0.2">
      <c r="A102" s="375" t="s">
        <v>244</v>
      </c>
      <c r="B102" s="375" t="s">
        <v>912</v>
      </c>
      <c r="C102" s="437"/>
      <c r="D102" s="334"/>
      <c r="E102" s="87"/>
      <c r="F102" s="335"/>
      <c r="G102" s="314"/>
      <c r="H102" s="323"/>
    </row>
    <row r="103" spans="1:8" x14ac:dyDescent="0.2">
      <c r="A103" s="375" t="s">
        <v>244</v>
      </c>
      <c r="B103" s="375" t="s">
        <v>912</v>
      </c>
      <c r="C103" s="437" t="s">
        <v>225</v>
      </c>
      <c r="D103" s="328" t="s">
        <v>752</v>
      </c>
      <c r="E103" s="325" t="s">
        <v>6</v>
      </c>
      <c r="F103" s="332">
        <v>50</v>
      </c>
      <c r="G103" s="314"/>
      <c r="H103" s="323">
        <f>$F103*G103</f>
        <v>0</v>
      </c>
    </row>
    <row r="104" spans="1:8" s="150" customFormat="1" x14ac:dyDescent="0.2">
      <c r="A104" s="375" t="s">
        <v>244</v>
      </c>
      <c r="B104" s="375" t="s">
        <v>912</v>
      </c>
      <c r="C104" s="437"/>
      <c r="D104" s="328"/>
      <c r="E104" s="325"/>
      <c r="F104" s="332"/>
      <c r="G104" s="314"/>
      <c r="H104" s="323"/>
    </row>
    <row r="105" spans="1:8" ht="33.75" x14ac:dyDescent="0.2">
      <c r="A105" s="375" t="s">
        <v>244</v>
      </c>
      <c r="B105" s="375" t="s">
        <v>912</v>
      </c>
      <c r="C105" s="437" t="s">
        <v>226</v>
      </c>
      <c r="D105" s="328" t="s">
        <v>753</v>
      </c>
      <c r="E105" s="325" t="s">
        <v>6</v>
      </c>
      <c r="F105" s="332">
        <v>50</v>
      </c>
      <c r="G105" s="314"/>
      <c r="H105" s="323">
        <f>$F105*G105</f>
        <v>0</v>
      </c>
    </row>
    <row r="106" spans="1:8" x14ac:dyDescent="0.2">
      <c r="A106" s="375" t="s">
        <v>244</v>
      </c>
      <c r="B106" s="375" t="s">
        <v>912</v>
      </c>
      <c r="C106" s="437"/>
      <c r="D106" s="328" t="s">
        <v>754</v>
      </c>
      <c r="E106" s="325" t="s">
        <v>6</v>
      </c>
      <c r="F106" s="332">
        <v>17</v>
      </c>
      <c r="G106" s="314"/>
      <c r="H106" s="323">
        <f>$F106*G106</f>
        <v>0</v>
      </c>
    </row>
    <row r="107" spans="1:8" x14ac:dyDescent="0.2">
      <c r="A107" s="375" t="s">
        <v>244</v>
      </c>
      <c r="B107" s="375" t="s">
        <v>912</v>
      </c>
      <c r="C107" s="437"/>
      <c r="D107" s="328" t="s">
        <v>755</v>
      </c>
      <c r="E107" s="325" t="s">
        <v>6</v>
      </c>
      <c r="F107" s="332">
        <v>6</v>
      </c>
      <c r="G107" s="314"/>
      <c r="H107" s="323">
        <f>$F107*G107</f>
        <v>0</v>
      </c>
    </row>
    <row r="108" spans="1:8" x14ac:dyDescent="0.2">
      <c r="A108" s="375" t="s">
        <v>244</v>
      </c>
      <c r="B108" s="375" t="s">
        <v>912</v>
      </c>
      <c r="C108" s="437"/>
      <c r="D108" s="328" t="s">
        <v>756</v>
      </c>
      <c r="E108" s="325" t="s">
        <v>6</v>
      </c>
      <c r="F108" s="332">
        <v>56</v>
      </c>
      <c r="G108" s="314"/>
      <c r="H108" s="323">
        <f>$F108*G108</f>
        <v>0</v>
      </c>
    </row>
    <row r="109" spans="1:8" x14ac:dyDescent="0.2">
      <c r="A109" s="375" t="s">
        <v>244</v>
      </c>
      <c r="B109" s="375" t="s">
        <v>912</v>
      </c>
      <c r="C109" s="437"/>
      <c r="D109" s="328" t="s">
        <v>757</v>
      </c>
      <c r="E109" s="325"/>
      <c r="F109" s="332"/>
      <c r="G109" s="314"/>
      <c r="H109" s="333"/>
    </row>
    <row r="110" spans="1:8" x14ac:dyDescent="0.2">
      <c r="A110" s="375" t="s">
        <v>244</v>
      </c>
      <c r="B110" s="375" t="s">
        <v>912</v>
      </c>
      <c r="C110" s="437"/>
      <c r="D110" s="328" t="s">
        <v>758</v>
      </c>
      <c r="E110" s="325" t="s">
        <v>6</v>
      </c>
      <c r="F110" s="332">
        <v>180</v>
      </c>
      <c r="G110" s="314"/>
      <c r="H110" s="323">
        <f>$F110*G110</f>
        <v>0</v>
      </c>
    </row>
    <row r="111" spans="1:8" s="150" customFormat="1" x14ac:dyDescent="0.2">
      <c r="A111" s="375" t="s">
        <v>244</v>
      </c>
      <c r="B111" s="375" t="s">
        <v>912</v>
      </c>
      <c r="C111" s="437"/>
      <c r="D111" s="328"/>
      <c r="E111" s="325"/>
      <c r="F111" s="332"/>
      <c r="G111" s="314"/>
      <c r="H111" s="323"/>
    </row>
    <row r="112" spans="1:8" x14ac:dyDescent="0.2">
      <c r="A112" s="375" t="s">
        <v>244</v>
      </c>
      <c r="B112" s="375" t="s">
        <v>912</v>
      </c>
      <c r="C112" s="437" t="s">
        <v>227</v>
      </c>
      <c r="D112" s="328" t="s">
        <v>759</v>
      </c>
      <c r="E112" s="87" t="s">
        <v>6</v>
      </c>
      <c r="F112" s="335">
        <v>10</v>
      </c>
      <c r="G112" s="314"/>
      <c r="H112" s="323">
        <f>$F112*G112</f>
        <v>0</v>
      </c>
    </row>
    <row r="113" spans="1:8" s="150" customFormat="1" x14ac:dyDescent="0.2">
      <c r="A113" s="375" t="s">
        <v>244</v>
      </c>
      <c r="B113" s="375" t="s">
        <v>912</v>
      </c>
      <c r="C113" s="437"/>
      <c r="D113" s="328"/>
      <c r="E113" s="87"/>
      <c r="F113" s="335"/>
      <c r="G113" s="314"/>
      <c r="H113" s="323"/>
    </row>
    <row r="114" spans="1:8" ht="22.5" x14ac:dyDescent="0.2">
      <c r="A114" s="375" t="s">
        <v>244</v>
      </c>
      <c r="B114" s="375" t="s">
        <v>912</v>
      </c>
      <c r="C114" s="437" t="s">
        <v>228</v>
      </c>
      <c r="D114" s="328" t="s">
        <v>760</v>
      </c>
      <c r="E114" s="87" t="s">
        <v>6</v>
      </c>
      <c r="F114" s="335">
        <v>25</v>
      </c>
      <c r="G114" s="314"/>
      <c r="H114" s="333">
        <f>$F114*G114</f>
        <v>0</v>
      </c>
    </row>
    <row r="115" spans="1:8" ht="33.75" x14ac:dyDescent="0.2">
      <c r="A115" s="375" t="s">
        <v>244</v>
      </c>
      <c r="B115" s="375" t="s">
        <v>912</v>
      </c>
      <c r="C115" s="437" t="s">
        <v>229</v>
      </c>
      <c r="D115" s="336" t="s">
        <v>761</v>
      </c>
      <c r="G115" s="314"/>
      <c r="H115" s="333"/>
    </row>
    <row r="116" spans="1:8" x14ac:dyDescent="0.2">
      <c r="A116" s="375" t="s">
        <v>244</v>
      </c>
      <c r="B116" s="375" t="s">
        <v>912</v>
      </c>
      <c r="C116" s="437"/>
      <c r="D116" s="329" t="s">
        <v>762</v>
      </c>
      <c r="G116" s="314"/>
      <c r="H116" s="333"/>
    </row>
    <row r="117" spans="1:8" ht="33.75" x14ac:dyDescent="0.2">
      <c r="A117" s="375" t="s">
        <v>244</v>
      </c>
      <c r="B117" s="375" t="s">
        <v>912</v>
      </c>
      <c r="C117" s="437"/>
      <c r="D117" s="336" t="s">
        <v>763</v>
      </c>
      <c r="E117" s="337" t="s">
        <v>6</v>
      </c>
      <c r="F117" s="326">
        <v>21</v>
      </c>
      <c r="G117" s="314"/>
      <c r="H117" s="333">
        <f>$F117*G117</f>
        <v>0</v>
      </c>
    </row>
    <row r="118" spans="1:8" s="150" customFormat="1" x14ac:dyDescent="0.2">
      <c r="A118" s="375" t="s">
        <v>244</v>
      </c>
      <c r="B118" s="375" t="s">
        <v>912</v>
      </c>
      <c r="C118" s="437"/>
      <c r="D118" s="336"/>
      <c r="E118" s="337"/>
      <c r="F118" s="326"/>
      <c r="G118" s="314"/>
      <c r="H118" s="333"/>
    </row>
    <row r="119" spans="1:8" ht="90" x14ac:dyDescent="0.2">
      <c r="A119" s="375" t="s">
        <v>244</v>
      </c>
      <c r="B119" s="375" t="s">
        <v>912</v>
      </c>
      <c r="C119" s="437" t="s">
        <v>230</v>
      </c>
      <c r="D119" s="334" t="s">
        <v>764</v>
      </c>
      <c r="E119" s="317" t="s">
        <v>728</v>
      </c>
      <c r="F119" s="332">
        <v>3</v>
      </c>
      <c r="G119" s="314"/>
      <c r="H119" s="333">
        <f>$F119*G119</f>
        <v>0</v>
      </c>
    </row>
    <row r="120" spans="1:8" s="150" customFormat="1" x14ac:dyDescent="0.2">
      <c r="A120" s="375" t="s">
        <v>244</v>
      </c>
      <c r="B120" s="375" t="s">
        <v>912</v>
      </c>
      <c r="C120" s="437"/>
      <c r="D120" s="334"/>
      <c r="E120" s="317"/>
      <c r="F120" s="332"/>
      <c r="G120" s="314"/>
      <c r="H120" s="333"/>
    </row>
    <row r="121" spans="1:8" ht="33.75" x14ac:dyDescent="0.2">
      <c r="A121" s="375" t="s">
        <v>244</v>
      </c>
      <c r="B121" s="375" t="s">
        <v>912</v>
      </c>
      <c r="C121" s="437" t="s">
        <v>231</v>
      </c>
      <c r="D121" s="324" t="s">
        <v>765</v>
      </c>
      <c r="E121" s="337" t="s">
        <v>6</v>
      </c>
      <c r="F121" s="326">
        <v>14</v>
      </c>
      <c r="G121" s="314"/>
      <c r="H121" s="333">
        <f>$F121*G121</f>
        <v>0</v>
      </c>
    </row>
    <row r="122" spans="1:8" s="150" customFormat="1" x14ac:dyDescent="0.2">
      <c r="A122" s="375" t="s">
        <v>244</v>
      </c>
      <c r="B122" s="375" t="s">
        <v>912</v>
      </c>
      <c r="C122" s="437"/>
      <c r="D122" s="324"/>
      <c r="E122" s="337"/>
      <c r="F122" s="326"/>
      <c r="G122" s="314"/>
      <c r="H122" s="333"/>
    </row>
    <row r="123" spans="1:8" ht="22.5" x14ac:dyDescent="0.2">
      <c r="A123" s="375" t="s">
        <v>244</v>
      </c>
      <c r="B123" s="375" t="s">
        <v>912</v>
      </c>
      <c r="C123" s="437" t="s">
        <v>232</v>
      </c>
      <c r="D123" s="324" t="s">
        <v>766</v>
      </c>
      <c r="E123" s="337" t="s">
        <v>6</v>
      </c>
      <c r="F123" s="326">
        <v>21</v>
      </c>
      <c r="G123" s="314"/>
      <c r="H123" s="333">
        <f>$F123*G123</f>
        <v>0</v>
      </c>
    </row>
    <row r="124" spans="1:8" s="150" customFormat="1" x14ac:dyDescent="0.2">
      <c r="A124" s="375" t="s">
        <v>244</v>
      </c>
      <c r="B124" s="375" t="s">
        <v>912</v>
      </c>
      <c r="C124" s="437"/>
      <c r="D124" s="324"/>
      <c r="E124" s="337"/>
      <c r="F124" s="326"/>
      <c r="G124" s="314"/>
      <c r="H124" s="333"/>
    </row>
    <row r="125" spans="1:8" s="150" customFormat="1" ht="22.5" x14ac:dyDescent="0.2">
      <c r="A125" s="375" t="s">
        <v>244</v>
      </c>
      <c r="B125" s="375" t="s">
        <v>912</v>
      </c>
      <c r="C125" s="437" t="s">
        <v>233</v>
      </c>
      <c r="D125" s="334" t="s">
        <v>1153</v>
      </c>
      <c r="E125" s="337" t="s">
        <v>728</v>
      </c>
      <c r="F125" s="326">
        <v>2</v>
      </c>
      <c r="G125" s="314"/>
      <c r="H125" s="333">
        <f t="shared" ref="H125:H134" si="1">$F125*G125</f>
        <v>0</v>
      </c>
    </row>
    <row r="126" spans="1:8" s="150" customFormat="1" x14ac:dyDescent="0.2">
      <c r="A126" s="375" t="s">
        <v>244</v>
      </c>
      <c r="B126" s="375" t="s">
        <v>912</v>
      </c>
      <c r="C126" s="437"/>
      <c r="D126" s="324"/>
      <c r="E126" s="337"/>
      <c r="F126" s="326"/>
      <c r="G126" s="314"/>
      <c r="H126" s="333"/>
    </row>
    <row r="127" spans="1:8" s="150" customFormat="1" ht="78.75" x14ac:dyDescent="0.2">
      <c r="A127" s="375" t="s">
        <v>244</v>
      </c>
      <c r="B127" s="375" t="s">
        <v>912</v>
      </c>
      <c r="C127" s="437" t="s">
        <v>234</v>
      </c>
      <c r="D127" s="336" t="s">
        <v>1154</v>
      </c>
      <c r="E127" s="337"/>
      <c r="F127" s="326"/>
      <c r="G127" s="314"/>
      <c r="H127" s="333"/>
    </row>
    <row r="128" spans="1:8" s="150" customFormat="1" x14ac:dyDescent="0.2">
      <c r="A128" s="375" t="s">
        <v>244</v>
      </c>
      <c r="B128" s="375" t="s">
        <v>912</v>
      </c>
      <c r="C128" s="437"/>
      <c r="D128" s="336" t="s">
        <v>1079</v>
      </c>
      <c r="E128" s="337" t="s">
        <v>6</v>
      </c>
      <c r="F128" s="326">
        <v>324</v>
      </c>
      <c r="G128" s="314"/>
      <c r="H128" s="333">
        <f t="shared" si="1"/>
        <v>0</v>
      </c>
    </row>
    <row r="129" spans="1:11" s="150" customFormat="1" x14ac:dyDescent="0.2">
      <c r="A129" s="375" t="s">
        <v>244</v>
      </c>
      <c r="B129" s="375" t="s">
        <v>912</v>
      </c>
      <c r="C129" s="437"/>
      <c r="D129" s="324"/>
      <c r="E129" s="337"/>
      <c r="F129" s="326"/>
      <c r="G129" s="314"/>
      <c r="H129" s="333"/>
    </row>
    <row r="130" spans="1:11" s="150" customFormat="1" ht="22.5" x14ac:dyDescent="0.2">
      <c r="A130" s="375" t="s">
        <v>244</v>
      </c>
      <c r="B130" s="375" t="s">
        <v>912</v>
      </c>
      <c r="C130" s="437" t="s">
        <v>235</v>
      </c>
      <c r="D130" s="324" t="s">
        <v>1085</v>
      </c>
      <c r="E130" s="337" t="s">
        <v>6</v>
      </c>
      <c r="F130" s="482">
        <v>324</v>
      </c>
      <c r="G130" s="314"/>
      <c r="H130" s="333">
        <f t="shared" si="1"/>
        <v>0</v>
      </c>
    </row>
    <row r="131" spans="1:11" s="150" customFormat="1" x14ac:dyDescent="0.2">
      <c r="A131" s="375" t="s">
        <v>244</v>
      </c>
      <c r="B131" s="375" t="s">
        <v>912</v>
      </c>
      <c r="C131" s="437"/>
      <c r="D131" s="324"/>
      <c r="E131" s="337"/>
      <c r="F131" s="326"/>
      <c r="G131" s="314"/>
      <c r="H131" s="333"/>
    </row>
    <row r="132" spans="1:11" s="150" customFormat="1" ht="45" x14ac:dyDescent="0.2">
      <c r="A132" s="375" t="s">
        <v>244</v>
      </c>
      <c r="B132" s="375" t="s">
        <v>912</v>
      </c>
      <c r="C132" s="437" t="s">
        <v>236</v>
      </c>
      <c r="D132" s="362" t="s">
        <v>1155</v>
      </c>
      <c r="E132" s="337" t="s">
        <v>6</v>
      </c>
      <c r="F132" s="482">
        <v>25</v>
      </c>
      <c r="G132" s="314"/>
      <c r="H132" s="333">
        <f t="shared" si="1"/>
        <v>0</v>
      </c>
    </row>
    <row r="133" spans="1:11" s="150" customFormat="1" x14ac:dyDescent="0.2">
      <c r="A133" s="375" t="s">
        <v>244</v>
      </c>
      <c r="B133" s="375" t="s">
        <v>912</v>
      </c>
      <c r="C133" s="437"/>
      <c r="D133" s="324"/>
      <c r="E133" s="337"/>
      <c r="F133" s="326"/>
      <c r="G133" s="314"/>
      <c r="H133" s="333"/>
    </row>
    <row r="134" spans="1:11" s="150" customFormat="1" ht="33.75" x14ac:dyDescent="0.2">
      <c r="A134" s="375" t="s">
        <v>244</v>
      </c>
      <c r="B134" s="375" t="s">
        <v>912</v>
      </c>
      <c r="C134" s="437" t="s">
        <v>237</v>
      </c>
      <c r="D134" s="362" t="s">
        <v>1156</v>
      </c>
      <c r="E134" s="325" t="s">
        <v>728</v>
      </c>
      <c r="F134" s="482">
        <v>1</v>
      </c>
      <c r="G134" s="314"/>
      <c r="H134" s="333">
        <f t="shared" si="1"/>
        <v>0</v>
      </c>
    </row>
    <row r="135" spans="1:11" s="150" customFormat="1" x14ac:dyDescent="0.2">
      <c r="A135" s="375" t="s">
        <v>244</v>
      </c>
      <c r="B135" s="375" t="s">
        <v>912</v>
      </c>
      <c r="C135" s="437"/>
      <c r="D135" s="324"/>
      <c r="E135" s="337"/>
      <c r="F135" s="326"/>
      <c r="G135" s="314"/>
      <c r="H135" s="333"/>
    </row>
    <row r="136" spans="1:11" ht="22.5" x14ac:dyDescent="0.2">
      <c r="A136" s="375" t="s">
        <v>244</v>
      </c>
      <c r="B136" s="375" t="s">
        <v>912</v>
      </c>
      <c r="C136" s="437" t="s">
        <v>238</v>
      </c>
      <c r="D136" s="329" t="s">
        <v>736</v>
      </c>
      <c r="E136" s="338" t="s">
        <v>767</v>
      </c>
      <c r="F136" s="332">
        <v>1</v>
      </c>
      <c r="G136" s="314"/>
      <c r="H136" s="333">
        <f>$F136*G136</f>
        <v>0</v>
      </c>
      <c r="K136" s="395"/>
    </row>
    <row r="137" spans="1:11" s="150" customFormat="1" ht="13.5" thickBot="1" x14ac:dyDescent="0.25">
      <c r="A137" s="375" t="s">
        <v>244</v>
      </c>
      <c r="B137" s="375" t="s">
        <v>912</v>
      </c>
      <c r="C137" s="437"/>
      <c r="D137" s="329"/>
      <c r="E137" s="338"/>
      <c r="F137" s="332"/>
      <c r="G137" s="314"/>
      <c r="H137" s="333"/>
      <c r="K137" s="395"/>
    </row>
    <row r="138" spans="1:11" ht="13.5" thickBot="1" x14ac:dyDescent="0.25">
      <c r="A138" s="393" t="s">
        <v>255</v>
      </c>
      <c r="B138" s="393" t="s">
        <v>255</v>
      </c>
      <c r="C138" s="511"/>
      <c r="D138" s="522" t="s">
        <v>1210</v>
      </c>
      <c r="E138" s="523"/>
      <c r="F138" s="520"/>
      <c r="G138" s="515"/>
      <c r="H138" s="521">
        <f>SUM(H81:H136)</f>
        <v>0</v>
      </c>
    </row>
    <row r="139" spans="1:11" s="150" customFormat="1" x14ac:dyDescent="0.2">
      <c r="A139" s="375" t="s">
        <v>244</v>
      </c>
      <c r="B139" s="375" t="s">
        <v>913</v>
      </c>
      <c r="C139" s="3"/>
      <c r="D139" s="394"/>
      <c r="E139" s="325"/>
      <c r="F139" s="332"/>
      <c r="G139" s="347"/>
      <c r="H139" s="333"/>
    </row>
    <row r="140" spans="1:11" ht="13.5" thickBot="1" x14ac:dyDescent="0.25">
      <c r="A140" s="375" t="s">
        <v>244</v>
      </c>
      <c r="B140" s="375" t="s">
        <v>913</v>
      </c>
      <c r="C140" s="302" t="s">
        <v>448</v>
      </c>
      <c r="D140" s="509" t="s">
        <v>768</v>
      </c>
      <c r="E140" s="339"/>
      <c r="F140" s="340"/>
      <c r="G140" s="347"/>
      <c r="H140" s="323"/>
    </row>
    <row r="141" spans="1:11" ht="13.5" thickBot="1" x14ac:dyDescent="0.25">
      <c r="A141" s="375" t="s">
        <v>244</v>
      </c>
      <c r="B141" s="375" t="s">
        <v>913</v>
      </c>
      <c r="C141" s="384" t="s">
        <v>925</v>
      </c>
      <c r="D141" s="388" t="s">
        <v>697</v>
      </c>
      <c r="E141" s="385" t="s">
        <v>272</v>
      </c>
      <c r="F141" s="386" t="s">
        <v>274</v>
      </c>
      <c r="G141" s="386" t="s">
        <v>273</v>
      </c>
      <c r="H141" s="387" t="s">
        <v>353</v>
      </c>
    </row>
    <row r="142" spans="1:11" ht="33.75" x14ac:dyDescent="0.2">
      <c r="A142" s="375" t="s">
        <v>244</v>
      </c>
      <c r="B142" s="375" t="s">
        <v>913</v>
      </c>
      <c r="C142" s="540" t="s">
        <v>222</v>
      </c>
      <c r="D142" s="316" t="s">
        <v>698</v>
      </c>
      <c r="E142" s="317"/>
      <c r="F142" s="318"/>
      <c r="G142" s="347"/>
      <c r="H142" s="331"/>
    </row>
    <row r="143" spans="1:11" x14ac:dyDescent="0.2">
      <c r="A143" s="375" t="s">
        <v>244</v>
      </c>
      <c r="B143" s="375" t="s">
        <v>913</v>
      </c>
      <c r="C143" s="540"/>
      <c r="D143" s="316" t="s">
        <v>769</v>
      </c>
      <c r="E143" s="317"/>
      <c r="F143" s="318"/>
      <c r="G143" s="347"/>
      <c r="H143" s="331"/>
    </row>
    <row r="144" spans="1:11" x14ac:dyDescent="0.2">
      <c r="A144" s="375" t="s">
        <v>244</v>
      </c>
      <c r="B144" s="375" t="s">
        <v>913</v>
      </c>
      <c r="C144" s="540"/>
      <c r="D144" s="316" t="s">
        <v>770</v>
      </c>
      <c r="E144" s="317"/>
      <c r="F144" s="318"/>
      <c r="G144" s="347"/>
      <c r="H144" s="331"/>
    </row>
    <row r="145" spans="1:8" x14ac:dyDescent="0.2">
      <c r="A145" s="375" t="s">
        <v>244</v>
      </c>
      <c r="B145" s="375" t="s">
        <v>913</v>
      </c>
      <c r="C145" s="540"/>
      <c r="D145" s="316" t="s">
        <v>771</v>
      </c>
      <c r="E145" s="317"/>
      <c r="F145" s="318"/>
      <c r="G145" s="347"/>
      <c r="H145" s="331"/>
    </row>
    <row r="146" spans="1:8" x14ac:dyDescent="0.2">
      <c r="A146" s="375" t="s">
        <v>244</v>
      </c>
      <c r="B146" s="375" t="s">
        <v>913</v>
      </c>
      <c r="C146" s="540"/>
      <c r="D146" s="316" t="s">
        <v>772</v>
      </c>
      <c r="E146" s="317"/>
      <c r="F146" s="318"/>
      <c r="G146" s="347"/>
      <c r="H146" s="331"/>
    </row>
    <row r="147" spans="1:8" x14ac:dyDescent="0.2">
      <c r="A147" s="375" t="s">
        <v>244</v>
      </c>
      <c r="B147" s="375" t="s">
        <v>913</v>
      </c>
      <c r="C147" s="540"/>
      <c r="D147" s="316" t="s">
        <v>773</v>
      </c>
      <c r="E147" s="317"/>
      <c r="F147" s="318"/>
      <c r="G147" s="347"/>
      <c r="H147" s="331"/>
    </row>
    <row r="148" spans="1:8" x14ac:dyDescent="0.2">
      <c r="A148" s="375" t="s">
        <v>244</v>
      </c>
      <c r="B148" s="375" t="s">
        <v>913</v>
      </c>
      <c r="C148" s="540"/>
      <c r="D148" s="316" t="s">
        <v>774</v>
      </c>
      <c r="E148" s="317"/>
      <c r="F148" s="318"/>
      <c r="G148" s="347"/>
      <c r="H148" s="331"/>
    </row>
    <row r="149" spans="1:8" x14ac:dyDescent="0.2">
      <c r="A149" s="375" t="s">
        <v>244</v>
      </c>
      <c r="B149" s="375" t="s">
        <v>913</v>
      </c>
      <c r="C149" s="540"/>
      <c r="D149" s="316" t="s">
        <v>775</v>
      </c>
      <c r="E149" s="317"/>
      <c r="F149" s="318"/>
      <c r="G149" s="347"/>
      <c r="H149" s="331"/>
    </row>
    <row r="150" spans="1:8" x14ac:dyDescent="0.2">
      <c r="A150" s="375" t="s">
        <v>244</v>
      </c>
      <c r="B150" s="375" t="s">
        <v>913</v>
      </c>
      <c r="C150" s="540"/>
      <c r="D150" s="392" t="s">
        <v>702</v>
      </c>
      <c r="E150" s="317" t="s">
        <v>19</v>
      </c>
      <c r="F150" s="318">
        <v>31.39</v>
      </c>
      <c r="G150" s="347"/>
      <c r="H150" s="319">
        <f>$F150*G150</f>
        <v>0</v>
      </c>
    </row>
    <row r="151" spans="1:8" s="150" customFormat="1" x14ac:dyDescent="0.2">
      <c r="A151" s="375" t="s">
        <v>244</v>
      </c>
      <c r="B151" s="375" t="s">
        <v>913</v>
      </c>
      <c r="C151" s="540"/>
      <c r="D151" s="392"/>
      <c r="E151" s="317"/>
      <c r="F151" s="318"/>
      <c r="G151" s="347"/>
      <c r="H151" s="319"/>
    </row>
    <row r="152" spans="1:8" ht="22.5" x14ac:dyDescent="0.2">
      <c r="A152" s="375" t="s">
        <v>244</v>
      </c>
      <c r="B152" s="375" t="s">
        <v>913</v>
      </c>
      <c r="C152" s="540" t="s">
        <v>223</v>
      </c>
      <c r="D152" s="316" t="s">
        <v>703</v>
      </c>
      <c r="E152" s="317"/>
      <c r="F152" s="318"/>
      <c r="G152" s="347"/>
      <c r="H152" s="319"/>
    </row>
    <row r="153" spans="1:8" x14ac:dyDescent="0.2">
      <c r="A153" s="375" t="s">
        <v>244</v>
      </c>
      <c r="B153" s="375" t="s">
        <v>913</v>
      </c>
      <c r="C153" s="540"/>
      <c r="D153" s="316" t="s">
        <v>776</v>
      </c>
      <c r="E153" s="317"/>
      <c r="F153" s="318"/>
      <c r="G153" s="347"/>
      <c r="H153" s="319"/>
    </row>
    <row r="154" spans="1:8" x14ac:dyDescent="0.2">
      <c r="A154" s="375" t="s">
        <v>244</v>
      </c>
      <c r="B154" s="375" t="s">
        <v>913</v>
      </c>
      <c r="C154" s="540"/>
      <c r="D154" s="316" t="s">
        <v>777</v>
      </c>
      <c r="E154" s="317"/>
      <c r="F154" s="318"/>
      <c r="G154" s="347"/>
      <c r="H154" s="319"/>
    </row>
    <row r="155" spans="1:8" x14ac:dyDescent="0.2">
      <c r="A155" s="375" t="s">
        <v>244</v>
      </c>
      <c r="B155" s="375" t="s">
        <v>913</v>
      </c>
      <c r="C155" s="540"/>
      <c r="D155" s="316" t="s">
        <v>710</v>
      </c>
      <c r="E155" s="317"/>
      <c r="F155" s="318"/>
      <c r="G155" s="347"/>
      <c r="H155" s="319"/>
    </row>
    <row r="156" spans="1:8" x14ac:dyDescent="0.2">
      <c r="A156" s="375" t="s">
        <v>244</v>
      </c>
      <c r="B156" s="375" t="s">
        <v>913</v>
      </c>
      <c r="C156" s="540"/>
      <c r="D156" s="316" t="s">
        <v>708</v>
      </c>
      <c r="E156" s="317"/>
      <c r="F156" s="318"/>
      <c r="G156" s="347"/>
      <c r="H156" s="319"/>
    </row>
    <row r="157" spans="1:8" x14ac:dyDescent="0.2">
      <c r="A157" s="375" t="s">
        <v>244</v>
      </c>
      <c r="B157" s="375" t="s">
        <v>913</v>
      </c>
      <c r="C157" s="540"/>
      <c r="D157" s="316" t="s">
        <v>773</v>
      </c>
      <c r="E157" s="317"/>
      <c r="F157" s="318"/>
      <c r="G157" s="347"/>
      <c r="H157" s="319"/>
    </row>
    <row r="158" spans="1:8" x14ac:dyDescent="0.2">
      <c r="A158" s="375" t="s">
        <v>244</v>
      </c>
      <c r="B158" s="375" t="s">
        <v>913</v>
      </c>
      <c r="C158" s="540"/>
      <c r="D158" s="316" t="s">
        <v>702</v>
      </c>
      <c r="E158" s="317" t="s">
        <v>19</v>
      </c>
      <c r="F158" s="318">
        <v>7.72</v>
      </c>
      <c r="G158" s="347"/>
      <c r="H158" s="319">
        <f>$F158*G158</f>
        <v>0</v>
      </c>
    </row>
    <row r="159" spans="1:8" s="150" customFormat="1" x14ac:dyDescent="0.2">
      <c r="A159" s="375" t="s">
        <v>244</v>
      </c>
      <c r="B159" s="375" t="s">
        <v>913</v>
      </c>
      <c r="C159" s="540"/>
      <c r="D159" s="316"/>
      <c r="E159" s="317"/>
      <c r="F159" s="318"/>
      <c r="G159" s="347"/>
      <c r="H159" s="319"/>
    </row>
    <row r="160" spans="1:8" ht="33.75" x14ac:dyDescent="0.2">
      <c r="A160" s="375" t="s">
        <v>244</v>
      </c>
      <c r="B160" s="375" t="s">
        <v>913</v>
      </c>
      <c r="C160" s="540" t="s">
        <v>224</v>
      </c>
      <c r="D160" s="320" t="s">
        <v>778</v>
      </c>
      <c r="E160" s="317"/>
      <c r="F160" s="318"/>
      <c r="G160" s="347"/>
      <c r="H160" s="319"/>
    </row>
    <row r="161" spans="1:8" x14ac:dyDescent="0.2">
      <c r="A161" s="375" t="s">
        <v>244</v>
      </c>
      <c r="B161" s="375" t="s">
        <v>913</v>
      </c>
      <c r="C161" s="540"/>
      <c r="D161" s="320" t="s">
        <v>715</v>
      </c>
      <c r="E161" s="321" t="s">
        <v>19</v>
      </c>
      <c r="F161" s="322">
        <v>210</v>
      </c>
      <c r="G161" s="347"/>
      <c r="H161" s="323">
        <f>$F161*G161</f>
        <v>0</v>
      </c>
    </row>
    <row r="162" spans="1:8" s="150" customFormat="1" x14ac:dyDescent="0.2">
      <c r="A162" s="375" t="s">
        <v>244</v>
      </c>
      <c r="B162" s="375" t="s">
        <v>913</v>
      </c>
      <c r="C162" s="540"/>
      <c r="D162" s="320"/>
      <c r="E162" s="321"/>
      <c r="F162" s="322"/>
      <c r="G162" s="347"/>
      <c r="H162" s="323"/>
    </row>
    <row r="163" spans="1:8" x14ac:dyDescent="0.2">
      <c r="A163" s="375" t="s">
        <v>244</v>
      </c>
      <c r="B163" s="375" t="s">
        <v>913</v>
      </c>
      <c r="C163" s="540" t="s">
        <v>225</v>
      </c>
      <c r="D163" s="316" t="s">
        <v>779</v>
      </c>
      <c r="E163" s="317" t="s">
        <v>6</v>
      </c>
      <c r="F163" s="318">
        <v>91</v>
      </c>
      <c r="G163" s="347"/>
      <c r="H163" s="323">
        <f>$F163*G163</f>
        <v>0</v>
      </c>
    </row>
    <row r="164" spans="1:8" s="150" customFormat="1" x14ac:dyDescent="0.2">
      <c r="A164" s="375" t="s">
        <v>244</v>
      </c>
      <c r="B164" s="375" t="s">
        <v>913</v>
      </c>
      <c r="C164" s="540"/>
      <c r="D164" s="316"/>
      <c r="E164" s="317"/>
      <c r="F164" s="318"/>
      <c r="G164" s="347"/>
      <c r="H164" s="323"/>
    </row>
    <row r="165" spans="1:8" ht="12.75" customHeight="1" x14ac:dyDescent="0.2">
      <c r="A165" s="375" t="s">
        <v>244</v>
      </c>
      <c r="B165" s="375" t="s">
        <v>913</v>
      </c>
      <c r="C165" s="540" t="s">
        <v>226</v>
      </c>
      <c r="D165" s="316" t="s">
        <v>780</v>
      </c>
      <c r="E165" s="321" t="s">
        <v>6</v>
      </c>
      <c r="F165" s="322">
        <v>9</v>
      </c>
      <c r="G165" s="347"/>
      <c r="H165" s="323">
        <f>$F165*G165</f>
        <v>0</v>
      </c>
    </row>
    <row r="166" spans="1:8" s="150" customFormat="1" ht="12.75" customHeight="1" x14ac:dyDescent="0.2">
      <c r="A166" s="375" t="s">
        <v>244</v>
      </c>
      <c r="B166" s="375" t="s">
        <v>913</v>
      </c>
      <c r="C166" s="540"/>
      <c r="D166" s="316"/>
      <c r="E166" s="321"/>
      <c r="F166" s="322"/>
      <c r="G166" s="347"/>
      <c r="H166" s="323"/>
    </row>
    <row r="167" spans="1:8" x14ac:dyDescent="0.2">
      <c r="A167" s="375" t="s">
        <v>244</v>
      </c>
      <c r="B167" s="375" t="s">
        <v>913</v>
      </c>
      <c r="C167" s="540" t="s">
        <v>227</v>
      </c>
      <c r="D167" s="316" t="s">
        <v>781</v>
      </c>
      <c r="E167" s="317" t="s">
        <v>6</v>
      </c>
      <c r="F167" s="318">
        <v>54</v>
      </c>
      <c r="G167" s="347"/>
      <c r="H167" s="323">
        <f>$F167*G167</f>
        <v>0</v>
      </c>
    </row>
    <row r="168" spans="1:8" s="150" customFormat="1" x14ac:dyDescent="0.2">
      <c r="A168" s="375" t="s">
        <v>244</v>
      </c>
      <c r="B168" s="375" t="s">
        <v>913</v>
      </c>
      <c r="C168" s="540"/>
      <c r="D168" s="316"/>
      <c r="E168" s="317"/>
      <c r="F168" s="318"/>
      <c r="G168" s="347"/>
      <c r="H168" s="323"/>
    </row>
    <row r="169" spans="1:8" x14ac:dyDescent="0.2">
      <c r="A169" s="375" t="s">
        <v>244</v>
      </c>
      <c r="B169" s="375" t="s">
        <v>913</v>
      </c>
      <c r="C169" s="540" t="s">
        <v>228</v>
      </c>
      <c r="D169" s="316" t="s">
        <v>782</v>
      </c>
      <c r="E169" s="317" t="s">
        <v>6</v>
      </c>
      <c r="F169" s="318">
        <v>15</v>
      </c>
      <c r="G169" s="347"/>
      <c r="H169" s="323">
        <f>$F169*G169</f>
        <v>0</v>
      </c>
    </row>
    <row r="170" spans="1:8" s="150" customFormat="1" x14ac:dyDescent="0.2">
      <c r="A170" s="375" t="s">
        <v>244</v>
      </c>
      <c r="B170" s="375" t="s">
        <v>913</v>
      </c>
      <c r="C170" s="540"/>
      <c r="D170" s="316"/>
      <c r="E170" s="317"/>
      <c r="F170" s="318"/>
      <c r="G170" s="347"/>
      <c r="H170" s="323"/>
    </row>
    <row r="171" spans="1:8" x14ac:dyDescent="0.2">
      <c r="A171" s="375" t="s">
        <v>244</v>
      </c>
      <c r="B171" s="375" t="s">
        <v>913</v>
      </c>
      <c r="C171" s="540" t="s">
        <v>229</v>
      </c>
      <c r="D171" s="316" t="s">
        <v>783</v>
      </c>
      <c r="E171" s="317" t="s">
        <v>6</v>
      </c>
      <c r="F171" s="318">
        <v>6</v>
      </c>
      <c r="G171" s="347"/>
      <c r="H171" s="323">
        <f>$F171*G171</f>
        <v>0</v>
      </c>
    </row>
    <row r="172" spans="1:8" s="150" customFormat="1" x14ac:dyDescent="0.2">
      <c r="A172" s="375" t="s">
        <v>244</v>
      </c>
      <c r="B172" s="375" t="s">
        <v>913</v>
      </c>
      <c r="C172" s="540"/>
      <c r="D172" s="316"/>
      <c r="E172" s="317"/>
      <c r="F172" s="318"/>
      <c r="G172" s="347"/>
      <c r="H172" s="323"/>
    </row>
    <row r="173" spans="1:8" x14ac:dyDescent="0.2">
      <c r="A173" s="375" t="s">
        <v>244</v>
      </c>
      <c r="B173" s="375" t="s">
        <v>913</v>
      </c>
      <c r="C173" s="540" t="s">
        <v>230</v>
      </c>
      <c r="D173" s="316" t="s">
        <v>784</v>
      </c>
      <c r="E173" s="317" t="s">
        <v>6</v>
      </c>
      <c r="F173" s="318">
        <v>1</v>
      </c>
      <c r="G173" s="347"/>
      <c r="H173" s="323">
        <f>$F173*G173</f>
        <v>0</v>
      </c>
    </row>
    <row r="174" spans="1:8" s="150" customFormat="1" x14ac:dyDescent="0.2">
      <c r="A174" s="375" t="s">
        <v>244</v>
      </c>
      <c r="B174" s="375" t="s">
        <v>913</v>
      </c>
      <c r="C174" s="540"/>
      <c r="D174" s="316"/>
      <c r="E174" s="317"/>
      <c r="F174" s="318"/>
      <c r="G174" s="347"/>
      <c r="H174" s="323"/>
    </row>
    <row r="175" spans="1:8" ht="45" x14ac:dyDescent="0.2">
      <c r="A175" s="375" t="s">
        <v>244</v>
      </c>
      <c r="B175" s="375" t="s">
        <v>913</v>
      </c>
      <c r="C175" s="540" t="s">
        <v>231</v>
      </c>
      <c r="D175" s="341" t="s">
        <v>785</v>
      </c>
      <c r="E175" s="317" t="s">
        <v>6</v>
      </c>
      <c r="F175" s="318">
        <v>1</v>
      </c>
      <c r="G175" s="347"/>
      <c r="H175" s="323">
        <f>$F175*G175</f>
        <v>0</v>
      </c>
    </row>
    <row r="176" spans="1:8" s="150" customFormat="1" x14ac:dyDescent="0.2">
      <c r="A176" s="375" t="s">
        <v>244</v>
      </c>
      <c r="B176" s="375" t="s">
        <v>913</v>
      </c>
      <c r="C176" s="540"/>
      <c r="D176" s="341"/>
      <c r="E176" s="317"/>
      <c r="F176" s="318"/>
      <c r="G176" s="347"/>
      <c r="H176" s="323"/>
    </row>
    <row r="177" spans="1:8" ht="35.25" customHeight="1" x14ac:dyDescent="0.2">
      <c r="A177" s="375" t="s">
        <v>244</v>
      </c>
      <c r="B177" s="375" t="s">
        <v>913</v>
      </c>
      <c r="C177" s="540" t="s">
        <v>232</v>
      </c>
      <c r="D177" s="342" t="s">
        <v>786</v>
      </c>
      <c r="E177" s="317" t="s">
        <v>728</v>
      </c>
      <c r="F177" s="318">
        <v>2</v>
      </c>
      <c r="G177" s="347"/>
      <c r="H177" s="323">
        <f>$F177*G177</f>
        <v>0</v>
      </c>
    </row>
    <row r="178" spans="1:8" s="150" customFormat="1" x14ac:dyDescent="0.2">
      <c r="A178" s="375" t="s">
        <v>244</v>
      </c>
      <c r="B178" s="375" t="s">
        <v>913</v>
      </c>
      <c r="C178" s="540"/>
      <c r="D178" s="342"/>
      <c r="E178" s="317"/>
      <c r="F178" s="318"/>
      <c r="G178" s="347"/>
      <c r="H178" s="323"/>
    </row>
    <row r="179" spans="1:8" x14ac:dyDescent="0.2">
      <c r="A179" s="375" t="s">
        <v>244</v>
      </c>
      <c r="B179" s="375" t="s">
        <v>913</v>
      </c>
      <c r="C179" s="540" t="s">
        <v>233</v>
      </c>
      <c r="D179" s="343" t="s">
        <v>787</v>
      </c>
      <c r="E179" s="317" t="s">
        <v>728</v>
      </c>
      <c r="F179" s="318">
        <v>2</v>
      </c>
      <c r="G179" s="347"/>
      <c r="H179" s="323">
        <f>$F179*G179</f>
        <v>0</v>
      </c>
    </row>
    <row r="180" spans="1:8" s="150" customFormat="1" x14ac:dyDescent="0.2">
      <c r="A180" s="375" t="s">
        <v>244</v>
      </c>
      <c r="B180" s="375" t="s">
        <v>913</v>
      </c>
      <c r="C180" s="540"/>
      <c r="D180" s="343"/>
      <c r="E180" s="317"/>
      <c r="F180" s="318"/>
      <c r="G180" s="347"/>
      <c r="H180" s="323"/>
    </row>
    <row r="181" spans="1:8" ht="45" x14ac:dyDescent="0.2">
      <c r="A181" s="375" t="s">
        <v>244</v>
      </c>
      <c r="B181" s="375" t="s">
        <v>913</v>
      </c>
      <c r="C181" s="540" t="s">
        <v>234</v>
      </c>
      <c r="D181" s="341" t="s">
        <v>788</v>
      </c>
      <c r="E181" s="317" t="s">
        <v>6</v>
      </c>
      <c r="F181" s="318">
        <v>1</v>
      </c>
      <c r="G181" s="347"/>
      <c r="H181" s="323">
        <f>$F181*G181</f>
        <v>0</v>
      </c>
    </row>
    <row r="182" spans="1:8" s="150" customFormat="1" x14ac:dyDescent="0.2">
      <c r="A182" s="375" t="s">
        <v>244</v>
      </c>
      <c r="B182" s="375" t="s">
        <v>913</v>
      </c>
      <c r="C182" s="540"/>
      <c r="D182" s="341"/>
      <c r="E182" s="317"/>
      <c r="F182" s="318"/>
      <c r="G182" s="347"/>
      <c r="H182" s="323"/>
    </row>
    <row r="183" spans="1:8" x14ac:dyDescent="0.2">
      <c r="A183" s="375" t="s">
        <v>244</v>
      </c>
      <c r="B183" s="375" t="s">
        <v>913</v>
      </c>
      <c r="C183" s="540" t="s">
        <v>235</v>
      </c>
      <c r="D183" s="343" t="s">
        <v>787</v>
      </c>
      <c r="E183" s="317" t="s">
        <v>728</v>
      </c>
      <c r="F183" s="318">
        <v>2</v>
      </c>
      <c r="G183" s="347"/>
      <c r="H183" s="323">
        <f>$F183*G183</f>
        <v>0</v>
      </c>
    </row>
    <row r="184" spans="1:8" s="150" customFormat="1" x14ac:dyDescent="0.2">
      <c r="A184" s="375" t="s">
        <v>244</v>
      </c>
      <c r="B184" s="375" t="s">
        <v>913</v>
      </c>
      <c r="C184" s="540"/>
      <c r="D184" s="343"/>
      <c r="E184" s="317"/>
      <c r="F184" s="318"/>
      <c r="G184" s="347"/>
      <c r="H184" s="323"/>
    </row>
    <row r="185" spans="1:8" ht="67.5" x14ac:dyDescent="0.2">
      <c r="A185" s="375" t="s">
        <v>244</v>
      </c>
      <c r="B185" s="375" t="s">
        <v>913</v>
      </c>
      <c r="C185" s="540" t="s">
        <v>236</v>
      </c>
      <c r="D185" s="344" t="s">
        <v>789</v>
      </c>
      <c r="E185" s="317" t="s">
        <v>728</v>
      </c>
      <c r="F185" s="318">
        <v>2</v>
      </c>
      <c r="G185" s="347"/>
      <c r="H185" s="323">
        <f>$F185*G185</f>
        <v>0</v>
      </c>
    </row>
    <row r="186" spans="1:8" s="150" customFormat="1" x14ac:dyDescent="0.2">
      <c r="A186" s="375" t="s">
        <v>244</v>
      </c>
      <c r="B186" s="375" t="s">
        <v>913</v>
      </c>
      <c r="C186" s="540"/>
      <c r="D186" s="344"/>
      <c r="E186" s="317"/>
      <c r="F186" s="318"/>
      <c r="G186" s="347"/>
      <c r="H186" s="323"/>
    </row>
    <row r="187" spans="1:8" x14ac:dyDescent="0.2">
      <c r="A187" s="375" t="s">
        <v>244</v>
      </c>
      <c r="B187" s="375" t="s">
        <v>913</v>
      </c>
      <c r="C187" s="540" t="s">
        <v>237</v>
      </c>
      <c r="D187" s="343" t="s">
        <v>787</v>
      </c>
      <c r="E187" s="317" t="s">
        <v>728</v>
      </c>
      <c r="F187" s="318">
        <v>2</v>
      </c>
      <c r="G187" s="347"/>
      <c r="H187" s="323">
        <f>$F187*G187</f>
        <v>0</v>
      </c>
    </row>
    <row r="188" spans="1:8" ht="45" x14ac:dyDescent="0.2">
      <c r="A188" s="375" t="s">
        <v>244</v>
      </c>
      <c r="B188" s="375" t="s">
        <v>913</v>
      </c>
      <c r="C188" s="540" t="s">
        <v>238</v>
      </c>
      <c r="D188" s="324" t="s">
        <v>790</v>
      </c>
      <c r="E188" s="317"/>
      <c r="F188" s="318"/>
      <c r="G188" s="347"/>
      <c r="H188" s="319"/>
    </row>
    <row r="189" spans="1:8" x14ac:dyDescent="0.2">
      <c r="A189" s="375" t="s">
        <v>244</v>
      </c>
      <c r="B189" s="375" t="s">
        <v>913</v>
      </c>
      <c r="C189" s="540"/>
      <c r="D189" s="345" t="s">
        <v>791</v>
      </c>
      <c r="E189" s="317" t="s">
        <v>6</v>
      </c>
      <c r="F189" s="318">
        <v>30</v>
      </c>
      <c r="G189" s="347"/>
      <c r="H189" s="319">
        <f>$F189*G189</f>
        <v>0</v>
      </c>
    </row>
    <row r="190" spans="1:8" x14ac:dyDescent="0.2">
      <c r="A190" s="375" t="s">
        <v>244</v>
      </c>
      <c r="B190" s="375" t="s">
        <v>913</v>
      </c>
      <c r="C190" s="540"/>
      <c r="D190" s="345" t="s">
        <v>792</v>
      </c>
      <c r="E190" s="317" t="s">
        <v>6</v>
      </c>
      <c r="F190" s="318">
        <v>30</v>
      </c>
      <c r="G190" s="347"/>
      <c r="H190" s="319">
        <f>$F190*G190</f>
        <v>0</v>
      </c>
    </row>
    <row r="191" spans="1:8" s="150" customFormat="1" x14ac:dyDescent="0.2">
      <c r="A191" s="375" t="s">
        <v>244</v>
      </c>
      <c r="B191" s="375" t="s">
        <v>913</v>
      </c>
      <c r="C191" s="540"/>
      <c r="D191" s="345"/>
      <c r="E191" s="317"/>
      <c r="F191" s="318"/>
      <c r="G191" s="347"/>
      <c r="H191" s="319"/>
    </row>
    <row r="192" spans="1:8" x14ac:dyDescent="0.2">
      <c r="A192" s="375" t="s">
        <v>244</v>
      </c>
      <c r="B192" s="375" t="s">
        <v>913</v>
      </c>
      <c r="C192" s="540" t="s">
        <v>239</v>
      </c>
      <c r="D192" s="324" t="s">
        <v>793</v>
      </c>
      <c r="E192" s="346"/>
      <c r="G192" s="347"/>
      <c r="H192" s="319"/>
    </row>
    <row r="193" spans="1:8" x14ac:dyDescent="0.2">
      <c r="A193" s="375" t="s">
        <v>244</v>
      </c>
      <c r="B193" s="375" t="s">
        <v>913</v>
      </c>
      <c r="C193" s="540"/>
      <c r="D193" s="345" t="s">
        <v>794</v>
      </c>
      <c r="E193" s="346" t="s">
        <v>6</v>
      </c>
      <c r="F193" s="326">
        <v>16</v>
      </c>
      <c r="G193" s="347"/>
      <c r="H193" s="319">
        <f>$F193*G193</f>
        <v>0</v>
      </c>
    </row>
    <row r="194" spans="1:8" x14ac:dyDescent="0.2">
      <c r="A194" s="375" t="s">
        <v>244</v>
      </c>
      <c r="B194" s="375" t="s">
        <v>913</v>
      </c>
      <c r="C194" s="540"/>
      <c r="D194" s="345" t="s">
        <v>684</v>
      </c>
      <c r="E194" s="346" t="s">
        <v>6</v>
      </c>
      <c r="F194" s="326">
        <v>10</v>
      </c>
      <c r="G194" s="347"/>
      <c r="H194" s="319">
        <f>$F194*G194</f>
        <v>0</v>
      </c>
    </row>
    <row r="195" spans="1:8" x14ac:dyDescent="0.2">
      <c r="A195" s="375" t="s">
        <v>244</v>
      </c>
      <c r="B195" s="375" t="s">
        <v>913</v>
      </c>
      <c r="C195" s="540"/>
      <c r="D195" s="345" t="s">
        <v>346</v>
      </c>
      <c r="E195" s="346" t="s">
        <v>6</v>
      </c>
      <c r="F195" s="326">
        <v>11</v>
      </c>
      <c r="G195" s="347"/>
      <c r="H195" s="319">
        <f>$F195*G195</f>
        <v>0</v>
      </c>
    </row>
    <row r="196" spans="1:8" s="150" customFormat="1" x14ac:dyDescent="0.2">
      <c r="A196" s="375" t="s">
        <v>244</v>
      </c>
      <c r="B196" s="375" t="s">
        <v>913</v>
      </c>
      <c r="C196" s="540"/>
      <c r="D196" s="345"/>
      <c r="E196" s="346"/>
      <c r="F196" s="326"/>
      <c r="G196" s="347"/>
      <c r="H196" s="319"/>
    </row>
    <row r="197" spans="1:8" x14ac:dyDescent="0.2">
      <c r="A197" s="375" t="s">
        <v>244</v>
      </c>
      <c r="B197" s="375" t="s">
        <v>913</v>
      </c>
      <c r="C197" s="540" t="s">
        <v>338</v>
      </c>
      <c r="D197" s="324" t="s">
        <v>795</v>
      </c>
      <c r="E197" s="346"/>
      <c r="F197" s="347"/>
      <c r="G197" s="347"/>
      <c r="H197" s="319"/>
    </row>
    <row r="198" spans="1:8" x14ac:dyDescent="0.2">
      <c r="A198" s="375" t="s">
        <v>244</v>
      </c>
      <c r="B198" s="375" t="s">
        <v>913</v>
      </c>
      <c r="C198" s="540"/>
      <c r="D198" s="345" t="s">
        <v>796</v>
      </c>
      <c r="E198" s="346" t="s">
        <v>6</v>
      </c>
      <c r="F198" s="326">
        <v>4</v>
      </c>
      <c r="G198" s="347"/>
      <c r="H198" s="323">
        <f>$F198*G198</f>
        <v>0</v>
      </c>
    </row>
    <row r="199" spans="1:8" x14ac:dyDescent="0.2">
      <c r="A199" s="375" t="s">
        <v>244</v>
      </c>
      <c r="B199" s="375" t="s">
        <v>913</v>
      </c>
      <c r="C199" s="540"/>
      <c r="D199" s="345" t="s">
        <v>797</v>
      </c>
      <c r="E199" s="346" t="s">
        <v>6</v>
      </c>
      <c r="F199" s="326">
        <v>1</v>
      </c>
      <c r="G199" s="347"/>
      <c r="H199" s="323">
        <f>$F199*G199</f>
        <v>0</v>
      </c>
    </row>
    <row r="200" spans="1:8" x14ac:dyDescent="0.2">
      <c r="A200" s="375" t="s">
        <v>244</v>
      </c>
      <c r="B200" s="375" t="s">
        <v>913</v>
      </c>
      <c r="C200" s="540"/>
      <c r="D200" s="345" t="s">
        <v>798</v>
      </c>
      <c r="E200" s="346" t="s">
        <v>6</v>
      </c>
      <c r="F200" s="326">
        <v>6</v>
      </c>
      <c r="G200" s="347"/>
      <c r="H200" s="323">
        <f>$F200*G200</f>
        <v>0</v>
      </c>
    </row>
    <row r="201" spans="1:8" x14ac:dyDescent="0.2">
      <c r="A201" s="375" t="s">
        <v>244</v>
      </c>
      <c r="B201" s="375" t="s">
        <v>913</v>
      </c>
      <c r="C201" s="540"/>
      <c r="D201" s="345" t="s">
        <v>799</v>
      </c>
      <c r="E201" s="346" t="s">
        <v>6</v>
      </c>
      <c r="F201" s="326">
        <v>2</v>
      </c>
      <c r="G201" s="347"/>
      <c r="H201" s="323">
        <f>$F201*G201</f>
        <v>0</v>
      </c>
    </row>
    <row r="202" spans="1:8" s="150" customFormat="1" x14ac:dyDescent="0.2">
      <c r="A202" s="375" t="s">
        <v>244</v>
      </c>
      <c r="B202" s="375" t="s">
        <v>913</v>
      </c>
      <c r="C202" s="540"/>
      <c r="D202" s="345"/>
      <c r="E202" s="346"/>
      <c r="F202" s="326"/>
      <c r="G202" s="347"/>
      <c r="H202" s="323"/>
    </row>
    <row r="203" spans="1:8" ht="22.5" x14ac:dyDescent="0.2">
      <c r="A203" s="375" t="s">
        <v>244</v>
      </c>
      <c r="B203" s="375" t="s">
        <v>913</v>
      </c>
      <c r="C203" s="540" t="s">
        <v>800</v>
      </c>
      <c r="D203" s="324" t="s">
        <v>801</v>
      </c>
      <c r="E203" s="346" t="s">
        <v>6</v>
      </c>
      <c r="F203" s="326">
        <v>2</v>
      </c>
      <c r="G203" s="347"/>
      <c r="H203" s="323">
        <f>$F203*G203</f>
        <v>0</v>
      </c>
    </row>
    <row r="204" spans="1:8" s="150" customFormat="1" x14ac:dyDescent="0.2">
      <c r="A204" s="375" t="s">
        <v>244</v>
      </c>
      <c r="B204" s="375" t="s">
        <v>913</v>
      </c>
      <c r="C204" s="540"/>
      <c r="D204" s="324"/>
      <c r="E204" s="346"/>
      <c r="F204" s="326"/>
      <c r="G204" s="347"/>
      <c r="H204" s="323"/>
    </row>
    <row r="205" spans="1:8" ht="56.25" x14ac:dyDescent="0.2">
      <c r="A205" s="375" t="s">
        <v>244</v>
      </c>
      <c r="B205" s="375" t="s">
        <v>913</v>
      </c>
      <c r="C205" s="540" t="s">
        <v>802</v>
      </c>
      <c r="D205" s="341" t="s">
        <v>803</v>
      </c>
      <c r="E205" s="317" t="s">
        <v>6</v>
      </c>
      <c r="F205" s="318">
        <v>3</v>
      </c>
      <c r="G205" s="347"/>
      <c r="H205" s="323">
        <f>$F205*G205</f>
        <v>0</v>
      </c>
    </row>
    <row r="206" spans="1:8" s="150" customFormat="1" x14ac:dyDescent="0.2">
      <c r="A206" s="375" t="s">
        <v>244</v>
      </c>
      <c r="B206" s="375" t="s">
        <v>913</v>
      </c>
      <c r="C206" s="540"/>
      <c r="D206" s="341"/>
      <c r="E206" s="317"/>
      <c r="F206" s="318"/>
      <c r="G206" s="347"/>
      <c r="H206" s="323"/>
    </row>
    <row r="207" spans="1:8" x14ac:dyDescent="0.2">
      <c r="A207" s="375" t="s">
        <v>244</v>
      </c>
      <c r="B207" s="375" t="s">
        <v>913</v>
      </c>
      <c r="C207" s="540" t="s">
        <v>804</v>
      </c>
      <c r="D207" s="343" t="s">
        <v>787</v>
      </c>
      <c r="E207" s="317" t="s">
        <v>728</v>
      </c>
      <c r="F207" s="318">
        <v>2</v>
      </c>
      <c r="G207" s="347"/>
      <c r="H207" s="323">
        <f>$F207*G207</f>
        <v>0</v>
      </c>
    </row>
    <row r="208" spans="1:8" s="150" customFormat="1" x14ac:dyDescent="0.2">
      <c r="A208" s="375" t="s">
        <v>244</v>
      </c>
      <c r="B208" s="375" t="s">
        <v>913</v>
      </c>
      <c r="C208" s="540"/>
      <c r="D208" s="343"/>
      <c r="E208" s="317"/>
      <c r="F208" s="318"/>
      <c r="G208" s="347"/>
      <c r="H208" s="323"/>
    </row>
    <row r="209" spans="1:13" s="150" customFormat="1" ht="22.5" x14ac:dyDescent="0.2">
      <c r="A209" s="375" t="s">
        <v>244</v>
      </c>
      <c r="B209" s="375" t="s">
        <v>913</v>
      </c>
      <c r="C209" s="540" t="s">
        <v>805</v>
      </c>
      <c r="D209" s="469" t="s">
        <v>1157</v>
      </c>
      <c r="E209" s="317" t="s">
        <v>6</v>
      </c>
      <c r="F209" s="318">
        <v>5</v>
      </c>
      <c r="G209" s="347"/>
      <c r="H209" s="323">
        <f t="shared" ref="H209:H218" si="2">$F209*G209</f>
        <v>0</v>
      </c>
    </row>
    <row r="210" spans="1:13" s="150" customFormat="1" x14ac:dyDescent="0.2">
      <c r="A210" s="375" t="s">
        <v>244</v>
      </c>
      <c r="B210" s="375" t="s">
        <v>913</v>
      </c>
      <c r="C210" s="540"/>
      <c r="D210" s="343"/>
      <c r="E210" s="317"/>
      <c r="F210" s="318"/>
      <c r="G210" s="347"/>
      <c r="H210" s="323"/>
    </row>
    <row r="211" spans="1:13" s="150" customFormat="1" ht="78.75" x14ac:dyDescent="0.2">
      <c r="A211" s="375" t="s">
        <v>244</v>
      </c>
      <c r="B211" s="375" t="s">
        <v>913</v>
      </c>
      <c r="C211" s="540" t="s">
        <v>1242</v>
      </c>
      <c r="D211" s="336" t="s">
        <v>1158</v>
      </c>
      <c r="E211" s="337"/>
      <c r="F211" s="326"/>
      <c r="G211" s="347"/>
      <c r="H211" s="323"/>
    </row>
    <row r="212" spans="1:13" s="150" customFormat="1" x14ac:dyDescent="0.2">
      <c r="A212" s="375" t="s">
        <v>244</v>
      </c>
      <c r="B212" s="375" t="s">
        <v>913</v>
      </c>
      <c r="C212" s="540"/>
      <c r="D212" s="336" t="s">
        <v>1079</v>
      </c>
      <c r="E212" s="337" t="s">
        <v>6</v>
      </c>
      <c r="F212" s="483">
        <v>315</v>
      </c>
      <c r="G212" s="347"/>
      <c r="H212" s="323">
        <f t="shared" si="2"/>
        <v>0</v>
      </c>
    </row>
    <row r="213" spans="1:13" s="150" customFormat="1" x14ac:dyDescent="0.2">
      <c r="A213" s="375" t="s">
        <v>244</v>
      </c>
      <c r="B213" s="375" t="s">
        <v>913</v>
      </c>
      <c r="C213" s="540"/>
      <c r="D213" s="336"/>
      <c r="E213" s="337"/>
      <c r="F213" s="483"/>
      <c r="G213" s="347"/>
      <c r="H213" s="323"/>
    </row>
    <row r="214" spans="1:13" s="150" customFormat="1" ht="22.5" x14ac:dyDescent="0.2">
      <c r="A214" s="375" t="s">
        <v>244</v>
      </c>
      <c r="B214" s="375" t="s">
        <v>913</v>
      </c>
      <c r="C214" s="540" t="s">
        <v>1243</v>
      </c>
      <c r="D214" s="324" t="s">
        <v>1085</v>
      </c>
      <c r="E214" s="337" t="s">
        <v>6</v>
      </c>
      <c r="F214" s="483">
        <v>315</v>
      </c>
      <c r="G214" s="347"/>
      <c r="H214" s="323">
        <f t="shared" si="2"/>
        <v>0</v>
      </c>
    </row>
    <row r="215" spans="1:13" s="150" customFormat="1" x14ac:dyDescent="0.2">
      <c r="A215" s="375" t="s">
        <v>244</v>
      </c>
      <c r="B215" s="375" t="s">
        <v>913</v>
      </c>
      <c r="C215" s="540"/>
      <c r="D215" s="343"/>
      <c r="E215" s="317"/>
      <c r="F215" s="318"/>
      <c r="G215" s="347"/>
      <c r="H215" s="323"/>
    </row>
    <row r="216" spans="1:13" s="150" customFormat="1" ht="33.75" x14ac:dyDescent="0.2">
      <c r="A216" s="375" t="s">
        <v>244</v>
      </c>
      <c r="B216" s="375" t="s">
        <v>913</v>
      </c>
      <c r="C216" s="540" t="s">
        <v>1244</v>
      </c>
      <c r="D216" s="334" t="s">
        <v>1159</v>
      </c>
      <c r="E216" s="317" t="s">
        <v>728</v>
      </c>
      <c r="F216" s="318">
        <v>3</v>
      </c>
      <c r="G216" s="347"/>
      <c r="H216" s="323">
        <f t="shared" si="2"/>
        <v>0</v>
      </c>
    </row>
    <row r="217" spans="1:13" s="150" customFormat="1" x14ac:dyDescent="0.2">
      <c r="A217" s="375" t="s">
        <v>244</v>
      </c>
      <c r="B217" s="375" t="s">
        <v>913</v>
      </c>
      <c r="C217" s="540"/>
      <c r="D217" s="343"/>
      <c r="E217" s="317"/>
      <c r="F217" s="318"/>
      <c r="G217" s="347"/>
      <c r="H217" s="323"/>
      <c r="M217" s="395"/>
    </row>
    <row r="218" spans="1:13" ht="22.5" x14ac:dyDescent="0.2">
      <c r="A218" s="375" t="s">
        <v>244</v>
      </c>
      <c r="B218" s="375" t="s">
        <v>913</v>
      </c>
      <c r="C218" s="540" t="s">
        <v>1245</v>
      </c>
      <c r="D218" s="329" t="s">
        <v>736</v>
      </c>
      <c r="E218" s="338" t="s">
        <v>767</v>
      </c>
      <c r="F218" s="348">
        <v>1</v>
      </c>
      <c r="G218" s="347"/>
      <c r="H218" s="323">
        <f t="shared" si="2"/>
        <v>0</v>
      </c>
    </row>
    <row r="219" spans="1:13" s="150" customFormat="1" ht="13.5" thickBot="1" x14ac:dyDescent="0.25">
      <c r="A219" s="375" t="s">
        <v>244</v>
      </c>
      <c r="B219" s="375" t="s">
        <v>913</v>
      </c>
      <c r="C219" s="540"/>
      <c r="D219" s="329"/>
      <c r="E219" s="338"/>
      <c r="F219" s="348"/>
      <c r="G219" s="347"/>
      <c r="H219" s="323"/>
    </row>
    <row r="220" spans="1:13" ht="13.5" thickBot="1" x14ac:dyDescent="0.25">
      <c r="A220" s="393" t="s">
        <v>255</v>
      </c>
      <c r="B220" s="393" t="s">
        <v>255</v>
      </c>
      <c r="C220" s="511"/>
      <c r="D220" s="518" t="s">
        <v>1211</v>
      </c>
      <c r="E220" s="519"/>
      <c r="F220" s="520"/>
      <c r="G220" s="515"/>
      <c r="H220" s="521">
        <f>SUM(H142:H219)</f>
        <v>0</v>
      </c>
    </row>
    <row r="221" spans="1:13" s="150" customFormat="1" x14ac:dyDescent="0.2">
      <c r="A221" s="375" t="s">
        <v>244</v>
      </c>
      <c r="B221" s="375" t="s">
        <v>914</v>
      </c>
      <c r="C221" s="3"/>
      <c r="D221" s="175"/>
      <c r="E221" s="87"/>
      <c r="F221" s="332"/>
      <c r="G221" s="347"/>
      <c r="H221" s="333"/>
    </row>
    <row r="222" spans="1:13" ht="13.5" thickBot="1" x14ac:dyDescent="0.25">
      <c r="A222" s="375" t="s">
        <v>244</v>
      </c>
      <c r="B222" s="375" t="s">
        <v>914</v>
      </c>
      <c r="C222" s="377" t="s">
        <v>453</v>
      </c>
      <c r="D222" s="510" t="s">
        <v>806</v>
      </c>
      <c r="E222" s="350"/>
      <c r="F222" s="351"/>
      <c r="G222" s="347"/>
      <c r="H222" s="323"/>
    </row>
    <row r="223" spans="1:13" ht="13.5" thickBot="1" x14ac:dyDescent="0.25">
      <c r="A223" s="375" t="s">
        <v>244</v>
      </c>
      <c r="B223" s="375" t="s">
        <v>914</v>
      </c>
      <c r="C223" s="384" t="s">
        <v>925</v>
      </c>
      <c r="D223" s="388" t="s">
        <v>697</v>
      </c>
      <c r="E223" s="385" t="s">
        <v>272</v>
      </c>
      <c r="F223" s="386" t="s">
        <v>274</v>
      </c>
      <c r="G223" s="386" t="s">
        <v>273</v>
      </c>
      <c r="H223" s="387" t="s">
        <v>353</v>
      </c>
    </row>
    <row r="224" spans="1:13" x14ac:dyDescent="0.2">
      <c r="A224" s="375" t="s">
        <v>244</v>
      </c>
      <c r="B224" s="375" t="s">
        <v>914</v>
      </c>
      <c r="C224" s="543"/>
      <c r="D224" s="352" t="s">
        <v>807</v>
      </c>
      <c r="E224" s="353"/>
      <c r="F224" s="354"/>
      <c r="G224" s="347"/>
      <c r="H224" s="349"/>
    </row>
    <row r="225" spans="1:8" x14ac:dyDescent="0.2">
      <c r="A225" s="375" t="s">
        <v>244</v>
      </c>
      <c r="B225" s="375" t="s">
        <v>914</v>
      </c>
      <c r="C225" s="543" t="s">
        <v>222</v>
      </c>
      <c r="D225" s="352" t="s">
        <v>808</v>
      </c>
      <c r="E225" s="353"/>
      <c r="F225" s="354"/>
      <c r="G225" s="347"/>
      <c r="H225" s="349"/>
    </row>
    <row r="226" spans="1:8" x14ac:dyDescent="0.2">
      <c r="A226" s="375" t="s">
        <v>244</v>
      </c>
      <c r="B226" s="375" t="s">
        <v>914</v>
      </c>
      <c r="C226" s="543"/>
      <c r="D226" s="352" t="s">
        <v>809</v>
      </c>
      <c r="E226" s="353"/>
      <c r="F226" s="354"/>
      <c r="G226" s="347"/>
      <c r="H226" s="349"/>
    </row>
    <row r="227" spans="1:8" x14ac:dyDescent="0.2">
      <c r="A227" s="375" t="s">
        <v>244</v>
      </c>
      <c r="B227" s="375" t="s">
        <v>914</v>
      </c>
      <c r="C227" s="543"/>
      <c r="D227" s="352" t="s">
        <v>810</v>
      </c>
      <c r="E227" s="353"/>
      <c r="F227" s="354"/>
      <c r="G227" s="347"/>
      <c r="H227" s="349"/>
    </row>
    <row r="228" spans="1:8" x14ac:dyDescent="0.2">
      <c r="A228" s="375" t="s">
        <v>244</v>
      </c>
      <c r="B228" s="375" t="s">
        <v>914</v>
      </c>
      <c r="C228" s="543"/>
      <c r="D228" s="352" t="s">
        <v>811</v>
      </c>
      <c r="E228" s="353"/>
      <c r="F228" s="354"/>
      <c r="G228" s="347"/>
      <c r="H228" s="349"/>
    </row>
    <row r="229" spans="1:8" x14ac:dyDescent="0.2">
      <c r="A229" s="375" t="s">
        <v>244</v>
      </c>
      <c r="B229" s="375" t="s">
        <v>914</v>
      </c>
      <c r="C229" s="543" t="s">
        <v>812</v>
      </c>
      <c r="D229" s="352" t="s">
        <v>813</v>
      </c>
      <c r="E229" s="353"/>
      <c r="F229" s="354"/>
      <c r="G229" s="347"/>
      <c r="H229" s="349"/>
    </row>
    <row r="230" spans="1:8" x14ac:dyDescent="0.2">
      <c r="A230" s="375" t="s">
        <v>244</v>
      </c>
      <c r="B230" s="375" t="s">
        <v>914</v>
      </c>
      <c r="C230" s="543"/>
      <c r="D230" s="355" t="s">
        <v>814</v>
      </c>
      <c r="E230" s="353"/>
      <c r="F230" s="354"/>
      <c r="G230" s="347"/>
      <c r="H230" s="349"/>
    </row>
    <row r="231" spans="1:8" x14ac:dyDescent="0.2">
      <c r="A231" s="375" t="s">
        <v>244</v>
      </c>
      <c r="B231" s="375" t="s">
        <v>914</v>
      </c>
      <c r="C231" s="543"/>
      <c r="D231" s="355" t="s">
        <v>815</v>
      </c>
      <c r="E231" s="353"/>
      <c r="F231" s="354"/>
      <c r="G231" s="347"/>
      <c r="H231" s="349"/>
    </row>
    <row r="232" spans="1:8" x14ac:dyDescent="0.2">
      <c r="A232" s="375" t="s">
        <v>244</v>
      </c>
      <c r="B232" s="375" t="s">
        <v>914</v>
      </c>
      <c r="C232" s="543"/>
      <c r="D232" s="360" t="s">
        <v>816</v>
      </c>
      <c r="E232" s="353" t="s">
        <v>19</v>
      </c>
      <c r="F232" s="354">
        <v>17.239999999999998</v>
      </c>
      <c r="G232" s="347"/>
      <c r="H232" s="349">
        <f>$F232*G232</f>
        <v>0</v>
      </c>
    </row>
    <row r="233" spans="1:8" s="150" customFormat="1" x14ac:dyDescent="0.2">
      <c r="A233" s="375" t="s">
        <v>244</v>
      </c>
      <c r="B233" s="375" t="s">
        <v>914</v>
      </c>
      <c r="C233" s="543"/>
      <c r="D233" s="360"/>
      <c r="E233" s="353"/>
      <c r="F233" s="354"/>
      <c r="G233" s="347"/>
      <c r="H233" s="349"/>
    </row>
    <row r="234" spans="1:8" ht="22.5" x14ac:dyDescent="0.2">
      <c r="A234" s="375" t="s">
        <v>244</v>
      </c>
      <c r="B234" s="375" t="s">
        <v>914</v>
      </c>
      <c r="C234" s="543" t="s">
        <v>223</v>
      </c>
      <c r="D234" s="352" t="s">
        <v>817</v>
      </c>
      <c r="E234" s="353" t="s">
        <v>6</v>
      </c>
      <c r="F234" s="354">
        <v>3</v>
      </c>
      <c r="G234" s="347"/>
      <c r="H234" s="349">
        <f>$F234*G234</f>
        <v>0</v>
      </c>
    </row>
    <row r="235" spans="1:8" s="150" customFormat="1" x14ac:dyDescent="0.2">
      <c r="A235" s="375" t="s">
        <v>244</v>
      </c>
      <c r="B235" s="375" t="s">
        <v>914</v>
      </c>
      <c r="C235" s="543"/>
      <c r="D235" s="352"/>
      <c r="E235" s="353"/>
      <c r="F235" s="354"/>
      <c r="G235" s="347"/>
      <c r="H235" s="349"/>
    </row>
    <row r="236" spans="1:8" ht="78.75" x14ac:dyDescent="0.2">
      <c r="A236" s="375" t="s">
        <v>244</v>
      </c>
      <c r="B236" s="375" t="s">
        <v>914</v>
      </c>
      <c r="C236" s="543" t="s">
        <v>224</v>
      </c>
      <c r="D236" s="320" t="s">
        <v>818</v>
      </c>
      <c r="E236" s="317" t="s">
        <v>728</v>
      </c>
      <c r="F236" s="318">
        <v>1</v>
      </c>
      <c r="G236" s="347"/>
      <c r="H236" s="319">
        <f>$F236*G236</f>
        <v>0</v>
      </c>
    </row>
    <row r="237" spans="1:8" s="150" customFormat="1" x14ac:dyDescent="0.2">
      <c r="A237" s="375" t="s">
        <v>244</v>
      </c>
      <c r="B237" s="375" t="s">
        <v>914</v>
      </c>
      <c r="C237" s="543"/>
      <c r="D237" s="320"/>
      <c r="E237" s="317"/>
      <c r="F237" s="318"/>
      <c r="G237" s="347"/>
      <c r="H237" s="319"/>
    </row>
    <row r="238" spans="1:8" ht="45" x14ac:dyDescent="0.2">
      <c r="A238" s="375" t="s">
        <v>244</v>
      </c>
      <c r="B238" s="375" t="s">
        <v>914</v>
      </c>
      <c r="C238" s="543" t="s">
        <v>225</v>
      </c>
      <c r="D238" s="352" t="s">
        <v>819</v>
      </c>
      <c r="E238" s="305"/>
      <c r="F238" s="78"/>
      <c r="G238" s="347"/>
      <c r="H238" s="308"/>
    </row>
    <row r="239" spans="1:8" ht="22.5" x14ac:dyDescent="0.2">
      <c r="A239" s="375" t="s">
        <v>244</v>
      </c>
      <c r="B239" s="375" t="s">
        <v>914</v>
      </c>
      <c r="C239" s="543" t="s">
        <v>226</v>
      </c>
      <c r="D239" s="352" t="s">
        <v>820</v>
      </c>
      <c r="E239" s="305"/>
      <c r="F239" s="78"/>
      <c r="G239" s="347"/>
      <c r="H239" s="308"/>
    </row>
    <row r="240" spans="1:8" x14ac:dyDescent="0.2">
      <c r="A240" s="375" t="s">
        <v>244</v>
      </c>
      <c r="B240" s="375" t="s">
        <v>914</v>
      </c>
      <c r="C240" s="543"/>
      <c r="D240" s="352" t="s">
        <v>821</v>
      </c>
      <c r="E240" s="353" t="s">
        <v>19</v>
      </c>
      <c r="F240" s="354">
        <v>280</v>
      </c>
      <c r="G240" s="347"/>
      <c r="H240" s="323">
        <f>$F240*G240</f>
        <v>0</v>
      </c>
    </row>
    <row r="241" spans="1:8" s="150" customFormat="1" x14ac:dyDescent="0.2">
      <c r="A241" s="375" t="s">
        <v>244</v>
      </c>
      <c r="B241" s="375" t="s">
        <v>914</v>
      </c>
      <c r="C241" s="543"/>
      <c r="D241" s="352"/>
      <c r="E241" s="353"/>
      <c r="F241" s="354"/>
      <c r="G241" s="347"/>
      <c r="H241" s="323"/>
    </row>
    <row r="242" spans="1:8" ht="22.5" x14ac:dyDescent="0.2">
      <c r="A242" s="375" t="s">
        <v>244</v>
      </c>
      <c r="B242" s="375" t="s">
        <v>914</v>
      </c>
      <c r="C242" s="543" t="s">
        <v>227</v>
      </c>
      <c r="D242" s="352" t="s">
        <v>822</v>
      </c>
      <c r="E242" s="353" t="s">
        <v>6</v>
      </c>
      <c r="F242" s="354">
        <v>30</v>
      </c>
      <c r="G242" s="347"/>
      <c r="H242" s="323">
        <f>$F242*G242</f>
        <v>0</v>
      </c>
    </row>
    <row r="243" spans="1:8" s="150" customFormat="1" x14ac:dyDescent="0.2">
      <c r="A243" s="375" t="s">
        <v>244</v>
      </c>
      <c r="B243" s="375" t="s">
        <v>914</v>
      </c>
      <c r="C243" s="543"/>
      <c r="D243" s="352"/>
      <c r="E243" s="353"/>
      <c r="F243" s="354"/>
      <c r="G243" s="347"/>
      <c r="H243" s="323"/>
    </row>
    <row r="244" spans="1:8" x14ac:dyDescent="0.2">
      <c r="A244" s="375" t="s">
        <v>244</v>
      </c>
      <c r="B244" s="375" t="s">
        <v>914</v>
      </c>
      <c r="C244" s="543" t="s">
        <v>228</v>
      </c>
      <c r="D244" s="316" t="s">
        <v>823</v>
      </c>
      <c r="E244" s="338" t="s">
        <v>767</v>
      </c>
      <c r="F244" s="318">
        <v>1</v>
      </c>
      <c r="G244" s="347"/>
      <c r="H244" s="323">
        <f>$F244*G244</f>
        <v>0</v>
      </c>
    </row>
    <row r="245" spans="1:8" s="150" customFormat="1" x14ac:dyDescent="0.2">
      <c r="A245" s="375" t="s">
        <v>244</v>
      </c>
      <c r="B245" s="375" t="s">
        <v>914</v>
      </c>
      <c r="C245" s="543"/>
      <c r="D245" s="316"/>
      <c r="E245" s="338"/>
      <c r="F245" s="318"/>
      <c r="G245" s="347"/>
      <c r="H245" s="323"/>
    </row>
    <row r="246" spans="1:8" ht="22.5" x14ac:dyDescent="0.2">
      <c r="A246" s="375" t="s">
        <v>244</v>
      </c>
      <c r="B246" s="375" t="s">
        <v>914</v>
      </c>
      <c r="C246" s="543" t="s">
        <v>229</v>
      </c>
      <c r="D246" s="336" t="s">
        <v>824</v>
      </c>
      <c r="E246" s="317" t="s">
        <v>825</v>
      </c>
      <c r="F246" s="318">
        <v>1</v>
      </c>
      <c r="G246" s="347"/>
      <c r="H246" s="323">
        <f>$F246*G246</f>
        <v>0</v>
      </c>
    </row>
    <row r="247" spans="1:8" s="150" customFormat="1" x14ac:dyDescent="0.2">
      <c r="A247" s="375" t="s">
        <v>244</v>
      </c>
      <c r="B247" s="375" t="s">
        <v>914</v>
      </c>
      <c r="C247" s="543"/>
      <c r="D247" s="336"/>
      <c r="E247" s="317"/>
      <c r="F247" s="318"/>
      <c r="G247" s="347"/>
      <c r="H247" s="323"/>
    </row>
    <row r="248" spans="1:8" ht="78.75" x14ac:dyDescent="0.2">
      <c r="A248" s="375" t="s">
        <v>244</v>
      </c>
      <c r="B248" s="375" t="s">
        <v>914</v>
      </c>
      <c r="C248" s="543" t="s">
        <v>230</v>
      </c>
      <c r="D248" s="320" t="s">
        <v>826</v>
      </c>
      <c r="E248" s="317" t="s">
        <v>728</v>
      </c>
      <c r="F248" s="318">
        <v>1</v>
      </c>
      <c r="G248" s="347"/>
      <c r="H248" s="323">
        <f>$F248*G248</f>
        <v>0</v>
      </c>
    </row>
    <row r="249" spans="1:8" s="150" customFormat="1" x14ac:dyDescent="0.2">
      <c r="A249" s="375" t="s">
        <v>244</v>
      </c>
      <c r="B249" s="375" t="s">
        <v>914</v>
      </c>
      <c r="C249" s="543"/>
      <c r="D249" s="320"/>
      <c r="E249" s="317"/>
      <c r="F249" s="318"/>
      <c r="G249" s="347"/>
      <c r="H249" s="323"/>
    </row>
    <row r="250" spans="1:8" ht="22.5" x14ac:dyDescent="0.2">
      <c r="A250" s="375" t="s">
        <v>244</v>
      </c>
      <c r="B250" s="375" t="s">
        <v>914</v>
      </c>
      <c r="C250" s="543" t="s">
        <v>231</v>
      </c>
      <c r="D250" s="336" t="s">
        <v>827</v>
      </c>
      <c r="E250" s="317" t="s">
        <v>728</v>
      </c>
      <c r="F250" s="318">
        <v>1</v>
      </c>
      <c r="G250" s="347"/>
      <c r="H250" s="323">
        <f>$F250*G250</f>
        <v>0</v>
      </c>
    </row>
    <row r="251" spans="1:8" s="150" customFormat="1" x14ac:dyDescent="0.2">
      <c r="A251" s="375" t="s">
        <v>244</v>
      </c>
      <c r="B251" s="375" t="s">
        <v>914</v>
      </c>
      <c r="C251" s="543"/>
      <c r="D251" s="336"/>
      <c r="E251" s="317"/>
      <c r="F251" s="318"/>
      <c r="G251" s="347"/>
      <c r="H251" s="323"/>
    </row>
    <row r="252" spans="1:8" ht="22.5" x14ac:dyDescent="0.2">
      <c r="A252" s="375" t="s">
        <v>244</v>
      </c>
      <c r="B252" s="375" t="s">
        <v>914</v>
      </c>
      <c r="C252" s="541" t="s">
        <v>232</v>
      </c>
      <c r="D252" s="320" t="s">
        <v>828</v>
      </c>
      <c r="E252" s="356" t="s">
        <v>6</v>
      </c>
      <c r="F252" s="348">
        <v>77</v>
      </c>
      <c r="G252" s="347"/>
      <c r="H252" s="323">
        <f>$F252*G252</f>
        <v>0</v>
      </c>
    </row>
    <row r="253" spans="1:8" s="150" customFormat="1" x14ac:dyDescent="0.2">
      <c r="A253" s="375" t="s">
        <v>244</v>
      </c>
      <c r="B253" s="375" t="s">
        <v>914</v>
      </c>
      <c r="C253" s="541"/>
      <c r="D253" s="320"/>
      <c r="E253" s="356"/>
      <c r="F253" s="348"/>
      <c r="G253" s="347"/>
      <c r="H253" s="323"/>
    </row>
    <row r="254" spans="1:8" s="150" customFormat="1" ht="67.5" x14ac:dyDescent="0.2">
      <c r="A254" s="375" t="s">
        <v>244</v>
      </c>
      <c r="B254" s="375" t="s">
        <v>914</v>
      </c>
      <c r="C254" s="541" t="s">
        <v>233</v>
      </c>
      <c r="D254" s="478" t="s">
        <v>1166</v>
      </c>
      <c r="E254" s="358"/>
      <c r="F254" s="359"/>
      <c r="G254" s="347"/>
      <c r="H254" s="323"/>
    </row>
    <row r="255" spans="1:8" s="150" customFormat="1" x14ac:dyDescent="0.2">
      <c r="A255" s="375" t="s">
        <v>244</v>
      </c>
      <c r="B255" s="375" t="s">
        <v>914</v>
      </c>
      <c r="C255" s="541"/>
      <c r="D255" s="478" t="s">
        <v>1079</v>
      </c>
      <c r="E255" s="484" t="s">
        <v>6</v>
      </c>
      <c r="F255" s="485">
        <v>55</v>
      </c>
      <c r="G255" s="347"/>
      <c r="H255" s="323">
        <f t="shared" ref="H255:H268" si="3">$F255*G255</f>
        <v>0</v>
      </c>
    </row>
    <row r="256" spans="1:8" s="150" customFormat="1" x14ac:dyDescent="0.2">
      <c r="A256" s="375" t="s">
        <v>244</v>
      </c>
      <c r="B256" s="375" t="s">
        <v>914</v>
      </c>
      <c r="C256" s="541"/>
      <c r="D256" s="478"/>
      <c r="E256" s="484"/>
      <c r="F256" s="485"/>
      <c r="G256" s="347"/>
      <c r="H256" s="323"/>
    </row>
    <row r="257" spans="1:8" s="150" customFormat="1" ht="22.5" x14ac:dyDescent="0.2">
      <c r="A257" s="375" t="s">
        <v>244</v>
      </c>
      <c r="B257" s="375" t="s">
        <v>914</v>
      </c>
      <c r="C257" s="541" t="s">
        <v>234</v>
      </c>
      <c r="D257" s="479" t="s">
        <v>1160</v>
      </c>
      <c r="E257" s="358"/>
      <c r="F257" s="359"/>
      <c r="G257" s="347"/>
      <c r="H257" s="323"/>
    </row>
    <row r="258" spans="1:8" s="150" customFormat="1" x14ac:dyDescent="0.2">
      <c r="A258" s="375" t="s">
        <v>244</v>
      </c>
      <c r="B258" s="375" t="s">
        <v>914</v>
      </c>
      <c r="C258" s="541"/>
      <c r="D258" s="479" t="s">
        <v>1161</v>
      </c>
      <c r="E258" s="484" t="s">
        <v>6</v>
      </c>
      <c r="F258" s="485">
        <v>4</v>
      </c>
      <c r="G258" s="347"/>
      <c r="H258" s="323">
        <f t="shared" si="3"/>
        <v>0</v>
      </c>
    </row>
    <row r="259" spans="1:8" s="150" customFormat="1" x14ac:dyDescent="0.2">
      <c r="A259" s="375" t="s">
        <v>244</v>
      </c>
      <c r="B259" s="375" t="s">
        <v>914</v>
      </c>
      <c r="C259" s="541"/>
      <c r="D259" s="479" t="s">
        <v>1162</v>
      </c>
      <c r="E259" s="484" t="s">
        <v>6</v>
      </c>
      <c r="F259" s="485">
        <v>18</v>
      </c>
      <c r="G259" s="347"/>
      <c r="H259" s="323">
        <f t="shared" si="3"/>
        <v>0</v>
      </c>
    </row>
    <row r="260" spans="1:8" s="150" customFormat="1" x14ac:dyDescent="0.2">
      <c r="A260" s="375" t="s">
        <v>244</v>
      </c>
      <c r="B260" s="375" t="s">
        <v>914</v>
      </c>
      <c r="C260" s="541"/>
      <c r="D260" s="479" t="s">
        <v>1163</v>
      </c>
      <c r="E260" s="484" t="s">
        <v>6</v>
      </c>
      <c r="F260" s="485">
        <v>33</v>
      </c>
      <c r="G260" s="347"/>
      <c r="H260" s="323">
        <f t="shared" si="3"/>
        <v>0</v>
      </c>
    </row>
    <row r="261" spans="1:8" s="150" customFormat="1" x14ac:dyDescent="0.2">
      <c r="A261" s="375" t="s">
        <v>244</v>
      </c>
      <c r="B261" s="375" t="s">
        <v>914</v>
      </c>
      <c r="C261" s="541"/>
      <c r="D261" s="479"/>
      <c r="E261" s="484"/>
      <c r="F261" s="485"/>
      <c r="G261" s="347"/>
      <c r="H261" s="323"/>
    </row>
    <row r="262" spans="1:8" s="150" customFormat="1" ht="45" x14ac:dyDescent="0.2">
      <c r="A262" s="375" t="s">
        <v>244</v>
      </c>
      <c r="B262" s="375" t="s">
        <v>914</v>
      </c>
      <c r="C262" s="541" t="s">
        <v>235</v>
      </c>
      <c r="D262" s="478" t="s">
        <v>1164</v>
      </c>
      <c r="E262" s="484" t="s">
        <v>6</v>
      </c>
      <c r="F262" s="485">
        <v>186</v>
      </c>
      <c r="G262" s="347"/>
      <c r="H262" s="323">
        <f t="shared" si="3"/>
        <v>0</v>
      </c>
    </row>
    <row r="263" spans="1:8" s="150" customFormat="1" x14ac:dyDescent="0.2">
      <c r="A263" s="375" t="s">
        <v>244</v>
      </c>
      <c r="B263" s="375" t="s">
        <v>914</v>
      </c>
      <c r="C263" s="541"/>
      <c r="D263" s="478"/>
      <c r="E263" s="484"/>
      <c r="F263" s="485"/>
      <c r="G263" s="347"/>
      <c r="H263" s="323"/>
    </row>
    <row r="264" spans="1:8" s="150" customFormat="1" ht="22.5" x14ac:dyDescent="0.2">
      <c r="A264" s="375" t="s">
        <v>244</v>
      </c>
      <c r="B264" s="375" t="s">
        <v>914</v>
      </c>
      <c r="C264" s="541" t="s">
        <v>236</v>
      </c>
      <c r="D264" s="486" t="s">
        <v>1165</v>
      </c>
      <c r="E264" s="487" t="s">
        <v>6</v>
      </c>
      <c r="F264" s="488">
        <v>1</v>
      </c>
      <c r="G264" s="347"/>
      <c r="H264" s="323">
        <f t="shared" si="3"/>
        <v>0</v>
      </c>
    </row>
    <row r="265" spans="1:8" s="150" customFormat="1" x14ac:dyDescent="0.2">
      <c r="A265" s="375" t="s">
        <v>244</v>
      </c>
      <c r="B265" s="375" t="s">
        <v>914</v>
      </c>
      <c r="C265" s="541"/>
      <c r="D265" s="320"/>
      <c r="E265" s="356"/>
      <c r="F265" s="348"/>
      <c r="G265" s="347"/>
      <c r="H265" s="323"/>
    </row>
    <row r="266" spans="1:8" s="150" customFormat="1" ht="33.75" x14ac:dyDescent="0.2">
      <c r="A266" s="375" t="s">
        <v>244</v>
      </c>
      <c r="B266" s="375" t="s">
        <v>914</v>
      </c>
      <c r="C266" s="541" t="s">
        <v>237</v>
      </c>
      <c r="D266" s="334" t="s">
        <v>1167</v>
      </c>
      <c r="E266" s="325" t="s">
        <v>728</v>
      </c>
      <c r="F266" s="489">
        <v>3</v>
      </c>
      <c r="G266" s="347"/>
      <c r="H266" s="323">
        <f t="shared" si="3"/>
        <v>0</v>
      </c>
    </row>
    <row r="267" spans="1:8" s="150" customFormat="1" x14ac:dyDescent="0.2">
      <c r="A267" s="375" t="s">
        <v>244</v>
      </c>
      <c r="B267" s="375" t="s">
        <v>914</v>
      </c>
      <c r="C267" s="541"/>
      <c r="D267" s="320"/>
      <c r="E267" s="356"/>
      <c r="F267" s="348"/>
      <c r="G267" s="347"/>
      <c r="H267" s="323"/>
    </row>
    <row r="268" spans="1:8" ht="22.5" x14ac:dyDescent="0.2">
      <c r="A268" s="375" t="s">
        <v>244</v>
      </c>
      <c r="B268" s="375" t="s">
        <v>914</v>
      </c>
      <c r="C268" s="543" t="s">
        <v>238</v>
      </c>
      <c r="D268" s="329" t="s">
        <v>736</v>
      </c>
      <c r="E268" s="338" t="s">
        <v>767</v>
      </c>
      <c r="F268" s="357">
        <v>1</v>
      </c>
      <c r="G268" s="347"/>
      <c r="H268" s="323">
        <f t="shared" si="3"/>
        <v>0</v>
      </c>
    </row>
    <row r="269" spans="1:8" s="150" customFormat="1" ht="13.5" thickBot="1" x14ac:dyDescent="0.25">
      <c r="A269" s="375" t="s">
        <v>244</v>
      </c>
      <c r="B269" s="375" t="s">
        <v>914</v>
      </c>
      <c r="C269" s="543"/>
      <c r="D269" s="329"/>
      <c r="E269" s="338"/>
      <c r="F269" s="357"/>
      <c r="G269" s="347"/>
      <c r="H269" s="323"/>
    </row>
    <row r="270" spans="1:8" ht="13.5" thickBot="1" x14ac:dyDescent="0.25">
      <c r="A270" s="393" t="s">
        <v>255</v>
      </c>
      <c r="B270" s="393" t="s">
        <v>255</v>
      </c>
      <c r="C270" s="517"/>
      <c r="D270" s="512" t="s">
        <v>1212</v>
      </c>
      <c r="E270" s="513"/>
      <c r="F270" s="514"/>
      <c r="G270" s="515"/>
      <c r="H270" s="516">
        <f>SUM(H224:H269)</f>
        <v>0</v>
      </c>
    </row>
    <row r="271" spans="1:8" s="150" customFormat="1" x14ac:dyDescent="0.2">
      <c r="A271" s="375" t="s">
        <v>244</v>
      </c>
      <c r="B271" s="375" t="s">
        <v>915</v>
      </c>
      <c r="C271" s="380"/>
      <c r="D271" s="396"/>
      <c r="E271" s="397"/>
      <c r="F271" s="354"/>
      <c r="G271" s="347"/>
      <c r="H271" s="349"/>
    </row>
    <row r="272" spans="1:8" ht="13.5" thickBot="1" x14ac:dyDescent="0.25">
      <c r="A272" s="375" t="s">
        <v>244</v>
      </c>
      <c r="B272" s="375" t="s">
        <v>915</v>
      </c>
      <c r="C272" s="302" t="s">
        <v>611</v>
      </c>
      <c r="D272" s="401" t="s">
        <v>829</v>
      </c>
      <c r="E272" s="358"/>
      <c r="F272" s="359"/>
      <c r="G272" s="347"/>
      <c r="H272" s="323"/>
    </row>
    <row r="273" spans="1:8" ht="13.5" thickBot="1" x14ac:dyDescent="0.25">
      <c r="A273" s="375" t="s">
        <v>244</v>
      </c>
      <c r="B273" s="375" t="s">
        <v>915</v>
      </c>
      <c r="C273" s="384" t="s">
        <v>925</v>
      </c>
      <c r="D273" s="388" t="s">
        <v>697</v>
      </c>
      <c r="E273" s="385" t="s">
        <v>272</v>
      </c>
      <c r="F273" s="386" t="s">
        <v>274</v>
      </c>
      <c r="G273" s="386" t="s">
        <v>273</v>
      </c>
      <c r="H273" s="387" t="s">
        <v>353</v>
      </c>
    </row>
    <row r="274" spans="1:8" s="150" customFormat="1" x14ac:dyDescent="0.2">
      <c r="A274" s="375" t="s">
        <v>244</v>
      </c>
      <c r="B274" s="375" t="s">
        <v>915</v>
      </c>
      <c r="C274" s="542"/>
      <c r="D274" s="390"/>
      <c r="E274" s="313"/>
      <c r="F274" s="314"/>
      <c r="G274" s="314"/>
      <c r="H274" s="391"/>
    </row>
    <row r="275" spans="1:8" x14ac:dyDescent="0.2">
      <c r="A275" s="375" t="s">
        <v>244</v>
      </c>
      <c r="B275" s="375" t="s">
        <v>915</v>
      </c>
      <c r="C275" s="543"/>
      <c r="D275" s="398" t="s">
        <v>807</v>
      </c>
      <c r="E275" s="353"/>
      <c r="F275" s="354"/>
      <c r="G275" s="347"/>
      <c r="H275" s="349"/>
    </row>
    <row r="276" spans="1:8" s="150" customFormat="1" x14ac:dyDescent="0.2">
      <c r="A276" s="375" t="s">
        <v>244</v>
      </c>
      <c r="B276" s="375" t="s">
        <v>915</v>
      </c>
      <c r="C276" s="543"/>
      <c r="D276" s="352"/>
      <c r="E276" s="353"/>
      <c r="F276" s="354"/>
      <c r="G276" s="347"/>
      <c r="H276" s="349"/>
    </row>
    <row r="277" spans="1:8" x14ac:dyDescent="0.2">
      <c r="A277" s="375" t="s">
        <v>244</v>
      </c>
      <c r="B277" s="375" t="s">
        <v>915</v>
      </c>
      <c r="C277" s="543" t="s">
        <v>222</v>
      </c>
      <c r="D277" s="352" t="s">
        <v>808</v>
      </c>
      <c r="E277" s="353"/>
      <c r="F277" s="354"/>
      <c r="G277" s="347"/>
      <c r="H277" s="349"/>
    </row>
    <row r="278" spans="1:8" x14ac:dyDescent="0.2">
      <c r="A278" s="375" t="s">
        <v>244</v>
      </c>
      <c r="B278" s="375" t="s">
        <v>915</v>
      </c>
      <c r="C278" s="543"/>
      <c r="D278" s="352" t="s">
        <v>809</v>
      </c>
      <c r="E278" s="353"/>
      <c r="F278" s="354"/>
      <c r="G278" s="347"/>
      <c r="H278" s="349"/>
    </row>
    <row r="279" spans="1:8" x14ac:dyDescent="0.2">
      <c r="A279" s="375" t="s">
        <v>244</v>
      </c>
      <c r="B279" s="375" t="s">
        <v>915</v>
      </c>
      <c r="C279" s="543"/>
      <c r="D279" s="352" t="s">
        <v>810</v>
      </c>
      <c r="E279" s="353"/>
      <c r="F279" s="354"/>
      <c r="G279" s="347"/>
      <c r="H279" s="349"/>
    </row>
    <row r="280" spans="1:8" x14ac:dyDescent="0.2">
      <c r="A280" s="375" t="s">
        <v>244</v>
      </c>
      <c r="B280" s="375" t="s">
        <v>915</v>
      </c>
      <c r="C280" s="543"/>
      <c r="D280" s="352" t="s">
        <v>811</v>
      </c>
      <c r="E280" s="353"/>
      <c r="F280" s="354"/>
      <c r="G280" s="347"/>
      <c r="H280" s="349"/>
    </row>
    <row r="281" spans="1:8" x14ac:dyDescent="0.2">
      <c r="A281" s="375" t="s">
        <v>244</v>
      </c>
      <c r="B281" s="375" t="s">
        <v>915</v>
      </c>
      <c r="C281" s="543" t="s">
        <v>812</v>
      </c>
      <c r="D281" s="352" t="s">
        <v>813</v>
      </c>
      <c r="E281" s="353"/>
      <c r="F281" s="354"/>
      <c r="G281" s="347"/>
      <c r="H281" s="349"/>
    </row>
    <row r="282" spans="1:8" x14ac:dyDescent="0.2">
      <c r="A282" s="375" t="s">
        <v>244</v>
      </c>
      <c r="B282" s="375" t="s">
        <v>915</v>
      </c>
      <c r="C282" s="543"/>
      <c r="D282" s="355" t="s">
        <v>814</v>
      </c>
      <c r="E282" s="353"/>
      <c r="F282" s="354"/>
      <c r="G282" s="347"/>
      <c r="H282" s="349"/>
    </row>
    <row r="283" spans="1:8" x14ac:dyDescent="0.2">
      <c r="A283" s="375" t="s">
        <v>244</v>
      </c>
      <c r="B283" s="375" t="s">
        <v>915</v>
      </c>
      <c r="C283" s="543"/>
      <c r="D283" s="355" t="s">
        <v>815</v>
      </c>
      <c r="E283" s="353"/>
      <c r="F283" s="354"/>
      <c r="G283" s="347"/>
      <c r="H283" s="349"/>
    </row>
    <row r="284" spans="1:8" x14ac:dyDescent="0.2">
      <c r="A284" s="375" t="s">
        <v>244</v>
      </c>
      <c r="B284" s="375" t="s">
        <v>915</v>
      </c>
      <c r="C284" s="543"/>
      <c r="D284" s="360" t="s">
        <v>816</v>
      </c>
      <c r="E284" s="353" t="s">
        <v>19</v>
      </c>
      <c r="F284" s="354">
        <v>17.239999999999998</v>
      </c>
      <c r="G284" s="347"/>
      <c r="H284" s="349">
        <f>$F284*G284</f>
        <v>0</v>
      </c>
    </row>
    <row r="285" spans="1:8" s="150" customFormat="1" x14ac:dyDescent="0.2">
      <c r="A285" s="375" t="s">
        <v>244</v>
      </c>
      <c r="B285" s="375" t="s">
        <v>915</v>
      </c>
      <c r="C285" s="543"/>
      <c r="D285" s="360"/>
      <c r="E285" s="353"/>
      <c r="F285" s="354"/>
      <c r="G285" s="347"/>
      <c r="H285" s="349"/>
    </row>
    <row r="286" spans="1:8" ht="22.5" x14ac:dyDescent="0.2">
      <c r="A286" s="375" t="s">
        <v>244</v>
      </c>
      <c r="B286" s="375" t="s">
        <v>915</v>
      </c>
      <c r="C286" s="543" t="s">
        <v>223</v>
      </c>
      <c r="D286" s="352" t="s">
        <v>830</v>
      </c>
      <c r="E286" s="353" t="s">
        <v>6</v>
      </c>
      <c r="F286" s="354">
        <v>3</v>
      </c>
      <c r="G286" s="347"/>
      <c r="H286" s="349">
        <f>$F286*G286</f>
        <v>0</v>
      </c>
    </row>
    <row r="287" spans="1:8" s="150" customFormat="1" x14ac:dyDescent="0.2">
      <c r="A287" s="375" t="s">
        <v>244</v>
      </c>
      <c r="B287" s="375" t="s">
        <v>915</v>
      </c>
      <c r="C287" s="543"/>
      <c r="D287" s="352"/>
      <c r="E287" s="353"/>
      <c r="F287" s="354"/>
      <c r="G287" s="347"/>
      <c r="H287" s="349"/>
    </row>
    <row r="288" spans="1:8" ht="90" x14ac:dyDescent="0.2">
      <c r="A288" s="375" t="s">
        <v>244</v>
      </c>
      <c r="B288" s="375" t="s">
        <v>915</v>
      </c>
      <c r="C288" s="543" t="s">
        <v>224</v>
      </c>
      <c r="D288" s="320" t="s">
        <v>831</v>
      </c>
      <c r="E288" s="317" t="s">
        <v>728</v>
      </c>
      <c r="F288" s="318">
        <v>1</v>
      </c>
      <c r="G288" s="347"/>
      <c r="H288" s="319">
        <f>$F288*G288</f>
        <v>0</v>
      </c>
    </row>
    <row r="289" spans="1:8" s="150" customFormat="1" x14ac:dyDescent="0.2">
      <c r="A289" s="375" t="s">
        <v>244</v>
      </c>
      <c r="B289" s="375" t="s">
        <v>915</v>
      </c>
      <c r="C289" s="543"/>
      <c r="D289" s="320"/>
      <c r="E289" s="317"/>
      <c r="F289" s="318"/>
      <c r="G289" s="347"/>
      <c r="H289" s="319"/>
    </row>
    <row r="290" spans="1:8" ht="45" x14ac:dyDescent="0.2">
      <c r="A290" s="375" t="s">
        <v>244</v>
      </c>
      <c r="B290" s="375" t="s">
        <v>915</v>
      </c>
      <c r="C290" s="543" t="s">
        <v>225</v>
      </c>
      <c r="D290" s="352" t="s">
        <v>819</v>
      </c>
      <c r="E290" s="305"/>
      <c r="F290" s="78"/>
      <c r="G290" s="347"/>
      <c r="H290" s="308"/>
    </row>
    <row r="291" spans="1:8" x14ac:dyDescent="0.2">
      <c r="A291" s="375" t="s">
        <v>244</v>
      </c>
      <c r="B291" s="375" t="s">
        <v>915</v>
      </c>
      <c r="C291" s="543" t="s">
        <v>226</v>
      </c>
      <c r="D291" s="352" t="s">
        <v>821</v>
      </c>
      <c r="E291" s="353" t="s">
        <v>19</v>
      </c>
      <c r="F291" s="354">
        <v>280</v>
      </c>
      <c r="G291" s="347"/>
      <c r="H291" s="349">
        <f>$F291*G291</f>
        <v>0</v>
      </c>
    </row>
    <row r="292" spans="1:8" s="150" customFormat="1" x14ac:dyDescent="0.2">
      <c r="A292" s="375" t="s">
        <v>244</v>
      </c>
      <c r="B292" s="375" t="s">
        <v>915</v>
      </c>
      <c r="C292" s="543"/>
      <c r="D292" s="352"/>
      <c r="E292" s="353"/>
      <c r="F292" s="354"/>
      <c r="G292" s="347"/>
      <c r="H292" s="349"/>
    </row>
    <row r="293" spans="1:8" ht="22.5" x14ac:dyDescent="0.2">
      <c r="A293" s="375" t="s">
        <v>244</v>
      </c>
      <c r="B293" s="375" t="s">
        <v>915</v>
      </c>
      <c r="C293" s="543" t="s">
        <v>227</v>
      </c>
      <c r="D293" s="352" t="s">
        <v>822</v>
      </c>
      <c r="E293" s="353" t="s">
        <v>6</v>
      </c>
      <c r="F293" s="354">
        <v>30</v>
      </c>
      <c r="G293" s="347"/>
      <c r="H293" s="349">
        <f>$F293*G293</f>
        <v>0</v>
      </c>
    </row>
    <row r="294" spans="1:8" s="150" customFormat="1" x14ac:dyDescent="0.2">
      <c r="A294" s="375" t="s">
        <v>244</v>
      </c>
      <c r="B294" s="375" t="s">
        <v>915</v>
      </c>
      <c r="C294" s="543"/>
      <c r="D294" s="352"/>
      <c r="E294" s="353"/>
      <c r="F294" s="354"/>
      <c r="G294" s="347"/>
      <c r="H294" s="349"/>
    </row>
    <row r="295" spans="1:8" x14ac:dyDescent="0.2">
      <c r="A295" s="375" t="s">
        <v>244</v>
      </c>
      <c r="B295" s="375" t="s">
        <v>915</v>
      </c>
      <c r="C295" s="543" t="s">
        <v>228</v>
      </c>
      <c r="D295" s="316" t="s">
        <v>823</v>
      </c>
      <c r="E295" s="338" t="s">
        <v>767</v>
      </c>
      <c r="F295" s="318">
        <v>1</v>
      </c>
      <c r="G295" s="347"/>
      <c r="H295" s="319">
        <f>$F295*G295</f>
        <v>0</v>
      </c>
    </row>
    <row r="296" spans="1:8" s="150" customFormat="1" x14ac:dyDescent="0.2">
      <c r="A296" s="375" t="s">
        <v>244</v>
      </c>
      <c r="B296" s="375" t="s">
        <v>915</v>
      </c>
      <c r="C296" s="543"/>
      <c r="D296" s="316"/>
      <c r="E296" s="338"/>
      <c r="F296" s="318"/>
      <c r="G296" s="347"/>
      <c r="H296" s="319"/>
    </row>
    <row r="297" spans="1:8" ht="22.5" x14ac:dyDescent="0.2">
      <c r="A297" s="375" t="s">
        <v>244</v>
      </c>
      <c r="B297" s="375" t="s">
        <v>915</v>
      </c>
      <c r="C297" s="543" t="s">
        <v>229</v>
      </c>
      <c r="D297" s="336" t="s">
        <v>824</v>
      </c>
      <c r="E297" s="317" t="s">
        <v>728</v>
      </c>
      <c r="F297" s="318">
        <v>1</v>
      </c>
      <c r="G297" s="347"/>
      <c r="H297" s="319">
        <f>$F297*G297</f>
        <v>0</v>
      </c>
    </row>
    <row r="298" spans="1:8" s="150" customFormat="1" x14ac:dyDescent="0.2">
      <c r="A298" s="375" t="s">
        <v>244</v>
      </c>
      <c r="B298" s="375" t="s">
        <v>915</v>
      </c>
      <c r="C298" s="543"/>
      <c r="D298" s="336"/>
      <c r="E298" s="317"/>
      <c r="F298" s="318"/>
      <c r="G298" s="347"/>
      <c r="H298" s="319"/>
    </row>
    <row r="299" spans="1:8" s="150" customFormat="1" ht="22.5" x14ac:dyDescent="0.2">
      <c r="A299" s="375" t="s">
        <v>244</v>
      </c>
      <c r="B299" s="375" t="s">
        <v>915</v>
      </c>
      <c r="C299" s="543" t="s">
        <v>230</v>
      </c>
      <c r="D299" s="334" t="s">
        <v>1168</v>
      </c>
      <c r="E299" s="317" t="s">
        <v>728</v>
      </c>
      <c r="F299" s="489">
        <v>1</v>
      </c>
      <c r="G299" s="347"/>
      <c r="H299" s="319">
        <f t="shared" ref="H299:H310" si="4">$F299*G299</f>
        <v>0</v>
      </c>
    </row>
    <row r="300" spans="1:8" s="150" customFormat="1" x14ac:dyDescent="0.2">
      <c r="A300" s="375" t="s">
        <v>244</v>
      </c>
      <c r="B300" s="375" t="s">
        <v>915</v>
      </c>
      <c r="C300" s="543"/>
      <c r="D300" s="334"/>
      <c r="E300" s="317"/>
      <c r="F300" s="489"/>
      <c r="G300" s="347"/>
      <c r="H300" s="319"/>
    </row>
    <row r="301" spans="1:8" s="150" customFormat="1" ht="56.25" x14ac:dyDescent="0.2">
      <c r="A301" s="375" t="s">
        <v>244</v>
      </c>
      <c r="B301" s="375" t="s">
        <v>915</v>
      </c>
      <c r="C301" s="543" t="s">
        <v>231</v>
      </c>
      <c r="D301" s="336" t="s">
        <v>1169</v>
      </c>
      <c r="E301" s="337"/>
      <c r="F301" s="326"/>
      <c r="G301" s="347"/>
      <c r="H301" s="319"/>
    </row>
    <row r="302" spans="1:8" s="150" customFormat="1" ht="33.75" x14ac:dyDescent="0.2">
      <c r="A302" s="375" t="s">
        <v>244</v>
      </c>
      <c r="B302" s="375" t="s">
        <v>915</v>
      </c>
      <c r="C302" s="543"/>
      <c r="D302" s="336" t="s">
        <v>1170</v>
      </c>
      <c r="E302" s="490" t="s">
        <v>812</v>
      </c>
      <c r="F302" s="326"/>
      <c r="G302" s="347"/>
      <c r="H302" s="319"/>
    </row>
    <row r="303" spans="1:8" s="150" customFormat="1" x14ac:dyDescent="0.2">
      <c r="A303" s="375" t="s">
        <v>244</v>
      </c>
      <c r="B303" s="375" t="s">
        <v>915</v>
      </c>
      <c r="C303" s="543"/>
      <c r="D303" s="336" t="s">
        <v>1079</v>
      </c>
      <c r="E303" s="337" t="s">
        <v>6</v>
      </c>
      <c r="F303" s="346">
        <v>263</v>
      </c>
      <c r="G303" s="347"/>
      <c r="H303" s="319">
        <f t="shared" si="4"/>
        <v>0</v>
      </c>
    </row>
    <row r="304" spans="1:8" s="150" customFormat="1" x14ac:dyDescent="0.2">
      <c r="A304" s="375" t="s">
        <v>244</v>
      </c>
      <c r="B304" s="375" t="s">
        <v>915</v>
      </c>
      <c r="C304" s="543"/>
      <c r="D304" s="336"/>
      <c r="E304" s="337"/>
      <c r="F304" s="346"/>
      <c r="G304" s="347"/>
      <c r="H304" s="319"/>
    </row>
    <row r="305" spans="1:8" s="150" customFormat="1" ht="45" x14ac:dyDescent="0.2">
      <c r="A305" s="375" t="s">
        <v>244</v>
      </c>
      <c r="B305" s="375" t="s">
        <v>915</v>
      </c>
      <c r="C305" s="543" t="s">
        <v>232</v>
      </c>
      <c r="D305" s="324" t="s">
        <v>1171</v>
      </c>
      <c r="E305" s="337"/>
      <c r="F305" s="326"/>
      <c r="G305" s="347"/>
      <c r="H305" s="319"/>
    </row>
    <row r="306" spans="1:8" s="150" customFormat="1" x14ac:dyDescent="0.2">
      <c r="A306" s="375" t="s">
        <v>244</v>
      </c>
      <c r="B306" s="375" t="s">
        <v>915</v>
      </c>
      <c r="C306" s="543"/>
      <c r="D306" s="345" t="s">
        <v>1172</v>
      </c>
      <c r="E306" s="337" t="s">
        <v>6</v>
      </c>
      <c r="F306" s="346">
        <v>20</v>
      </c>
      <c r="G306" s="347"/>
      <c r="H306" s="319">
        <f t="shared" si="4"/>
        <v>0</v>
      </c>
    </row>
    <row r="307" spans="1:8" s="150" customFormat="1" x14ac:dyDescent="0.2">
      <c r="A307" s="375" t="s">
        <v>244</v>
      </c>
      <c r="B307" s="375" t="s">
        <v>915</v>
      </c>
      <c r="C307" s="543"/>
      <c r="D307" s="345" t="s">
        <v>1173</v>
      </c>
      <c r="E307" s="337" t="s">
        <v>6</v>
      </c>
      <c r="F307" s="346">
        <v>22</v>
      </c>
      <c r="G307" s="347"/>
      <c r="H307" s="319">
        <f t="shared" si="4"/>
        <v>0</v>
      </c>
    </row>
    <row r="308" spans="1:8" s="150" customFormat="1" x14ac:dyDescent="0.2">
      <c r="A308" s="375" t="s">
        <v>244</v>
      </c>
      <c r="B308" s="375" t="s">
        <v>915</v>
      </c>
      <c r="C308" s="543"/>
      <c r="D308" s="345" t="s">
        <v>1174</v>
      </c>
      <c r="E308" s="337" t="s">
        <v>6</v>
      </c>
      <c r="F308" s="346">
        <v>221</v>
      </c>
      <c r="G308" s="347"/>
      <c r="H308" s="319">
        <f t="shared" si="4"/>
        <v>0</v>
      </c>
    </row>
    <row r="309" spans="1:8" s="150" customFormat="1" x14ac:dyDescent="0.2">
      <c r="A309" s="375" t="s">
        <v>244</v>
      </c>
      <c r="B309" s="375" t="s">
        <v>915</v>
      </c>
      <c r="C309" s="543"/>
      <c r="D309" s="336"/>
      <c r="E309" s="317"/>
      <c r="F309" s="318"/>
      <c r="G309" s="347"/>
      <c r="H309" s="319"/>
    </row>
    <row r="310" spans="1:8" ht="22.5" x14ac:dyDescent="0.2">
      <c r="A310" s="375" t="s">
        <v>244</v>
      </c>
      <c r="B310" s="375" t="s">
        <v>915</v>
      </c>
      <c r="C310" s="437" t="s">
        <v>233</v>
      </c>
      <c r="D310" s="329" t="s">
        <v>736</v>
      </c>
      <c r="E310" s="338" t="s">
        <v>767</v>
      </c>
      <c r="F310" s="348">
        <v>1</v>
      </c>
      <c r="G310" s="347"/>
      <c r="H310" s="319">
        <f t="shared" si="4"/>
        <v>0</v>
      </c>
    </row>
    <row r="311" spans="1:8" s="150" customFormat="1" ht="13.5" thickBot="1" x14ac:dyDescent="0.25">
      <c r="A311" s="375" t="s">
        <v>244</v>
      </c>
      <c r="B311" s="375" t="s">
        <v>915</v>
      </c>
      <c r="C311" s="437"/>
      <c r="D311" s="329"/>
      <c r="E311" s="338"/>
      <c r="F311" s="348"/>
      <c r="G311" s="347"/>
      <c r="H311" s="349"/>
    </row>
    <row r="312" spans="1:8" ht="13.5" thickBot="1" x14ac:dyDescent="0.25">
      <c r="A312" s="393" t="s">
        <v>255</v>
      </c>
      <c r="B312" s="393" t="s">
        <v>255</v>
      </c>
      <c r="C312" s="511"/>
      <c r="D312" s="512" t="s">
        <v>1213</v>
      </c>
      <c r="E312" s="513"/>
      <c r="F312" s="514"/>
      <c r="G312" s="515"/>
      <c r="H312" s="516">
        <f>SUM(H274:H311)</f>
        <v>0</v>
      </c>
    </row>
    <row r="313" spans="1:8" s="150" customFormat="1" x14ac:dyDescent="0.2">
      <c r="A313" s="375" t="s">
        <v>244</v>
      </c>
      <c r="B313" s="375" t="s">
        <v>916</v>
      </c>
      <c r="C313" s="3"/>
      <c r="D313" s="396"/>
      <c r="E313" s="397"/>
      <c r="F313" s="354"/>
      <c r="G313" s="347"/>
      <c r="H313" s="349"/>
    </row>
    <row r="314" spans="1:8" ht="13.5" thickBot="1" x14ac:dyDescent="0.25">
      <c r="A314" s="375" t="s">
        <v>244</v>
      </c>
      <c r="B314" s="375" t="s">
        <v>916</v>
      </c>
      <c r="C314" s="302" t="s">
        <v>617</v>
      </c>
      <c r="D314" s="527" t="s">
        <v>832</v>
      </c>
      <c r="E314" s="339"/>
      <c r="F314" s="340"/>
      <c r="G314" s="347"/>
      <c r="H314" s="323"/>
    </row>
    <row r="315" spans="1:8" ht="13.5" thickBot="1" x14ac:dyDescent="0.25">
      <c r="A315" s="375" t="s">
        <v>244</v>
      </c>
      <c r="B315" s="375" t="s">
        <v>916</v>
      </c>
      <c r="C315" s="384" t="s">
        <v>925</v>
      </c>
      <c r="D315" s="388" t="s">
        <v>697</v>
      </c>
      <c r="E315" s="385" t="s">
        <v>272</v>
      </c>
      <c r="F315" s="386" t="s">
        <v>274</v>
      </c>
      <c r="G315" s="386" t="s">
        <v>273</v>
      </c>
      <c r="H315" s="387" t="s">
        <v>353</v>
      </c>
    </row>
    <row r="316" spans="1:8" s="150" customFormat="1" x14ac:dyDescent="0.2">
      <c r="A316" s="375" t="s">
        <v>244</v>
      </c>
      <c r="B316" s="375" t="s">
        <v>916</v>
      </c>
      <c r="C316" s="542"/>
      <c r="D316" s="390"/>
      <c r="E316" s="313"/>
      <c r="F316" s="314"/>
      <c r="G316" s="314"/>
      <c r="H316" s="391"/>
    </row>
    <row r="317" spans="1:8" ht="33.75" x14ac:dyDescent="0.2">
      <c r="A317" s="375" t="s">
        <v>244</v>
      </c>
      <c r="B317" s="375" t="s">
        <v>916</v>
      </c>
      <c r="C317" s="540" t="s">
        <v>222</v>
      </c>
      <c r="D317" s="316" t="s">
        <v>833</v>
      </c>
      <c r="E317" s="317"/>
      <c r="F317" s="318"/>
      <c r="G317" s="347"/>
      <c r="H317" s="319"/>
    </row>
    <row r="318" spans="1:8" x14ac:dyDescent="0.2">
      <c r="A318" s="375" t="s">
        <v>244</v>
      </c>
      <c r="B318" s="375" t="s">
        <v>916</v>
      </c>
      <c r="C318" s="540"/>
      <c r="D318" s="316" t="s">
        <v>699</v>
      </c>
      <c r="E318" s="317"/>
      <c r="F318" s="318"/>
      <c r="G318" s="347"/>
      <c r="H318" s="319"/>
    </row>
    <row r="319" spans="1:8" x14ac:dyDescent="0.2">
      <c r="A319" s="375" t="s">
        <v>244</v>
      </c>
      <c r="B319" s="375" t="s">
        <v>916</v>
      </c>
      <c r="C319" s="540"/>
      <c r="D319" s="316" t="s">
        <v>834</v>
      </c>
      <c r="E319" s="317"/>
      <c r="F319" s="318"/>
      <c r="G319" s="347"/>
      <c r="H319" s="319"/>
    </row>
    <row r="320" spans="1:8" x14ac:dyDescent="0.2">
      <c r="A320" s="375" t="s">
        <v>244</v>
      </c>
      <c r="B320" s="375" t="s">
        <v>916</v>
      </c>
      <c r="C320" s="540"/>
      <c r="D320" s="316" t="s">
        <v>835</v>
      </c>
      <c r="E320" s="317"/>
      <c r="F320" s="318"/>
      <c r="G320" s="347"/>
      <c r="H320" s="319"/>
    </row>
    <row r="321" spans="1:8" x14ac:dyDescent="0.2">
      <c r="A321" s="375" t="s">
        <v>244</v>
      </c>
      <c r="B321" s="375" t="s">
        <v>916</v>
      </c>
      <c r="C321" s="540"/>
      <c r="D321" s="316" t="s">
        <v>702</v>
      </c>
      <c r="E321" s="317" t="s">
        <v>19</v>
      </c>
      <c r="F321" s="318">
        <v>24.96</v>
      </c>
      <c r="G321" s="347"/>
      <c r="H321" s="319">
        <f>$F321*G321</f>
        <v>0</v>
      </c>
    </row>
    <row r="322" spans="1:8" s="150" customFormat="1" x14ac:dyDescent="0.2">
      <c r="A322" s="375" t="s">
        <v>244</v>
      </c>
      <c r="B322" s="375" t="s">
        <v>916</v>
      </c>
      <c r="C322" s="540"/>
      <c r="D322" s="316"/>
      <c r="E322" s="317"/>
      <c r="F322" s="318"/>
      <c r="G322" s="347"/>
      <c r="H322" s="319"/>
    </row>
    <row r="323" spans="1:8" x14ac:dyDescent="0.2">
      <c r="A323" s="375" t="s">
        <v>244</v>
      </c>
      <c r="B323" s="375" t="s">
        <v>916</v>
      </c>
      <c r="C323" s="540" t="s">
        <v>223</v>
      </c>
      <c r="D323" s="316" t="s">
        <v>836</v>
      </c>
      <c r="E323" s="317"/>
      <c r="F323" s="318"/>
      <c r="G323" s="347"/>
      <c r="H323" s="319"/>
    </row>
    <row r="324" spans="1:8" x14ac:dyDescent="0.2">
      <c r="A324" s="375" t="s">
        <v>244</v>
      </c>
      <c r="B324" s="375" t="s">
        <v>916</v>
      </c>
      <c r="C324" s="540"/>
      <c r="D324" s="316" t="s">
        <v>837</v>
      </c>
      <c r="E324" s="317"/>
      <c r="F324" s="318"/>
      <c r="G324" s="347"/>
      <c r="H324" s="319"/>
    </row>
    <row r="325" spans="1:8" x14ac:dyDescent="0.2">
      <c r="A325" s="375" t="s">
        <v>244</v>
      </c>
      <c r="B325" s="375" t="s">
        <v>916</v>
      </c>
      <c r="C325" s="540"/>
      <c r="D325" s="316" t="s">
        <v>838</v>
      </c>
      <c r="E325" s="317"/>
      <c r="F325" s="318"/>
      <c r="G325" s="347"/>
      <c r="H325" s="319"/>
    </row>
    <row r="326" spans="1:8" x14ac:dyDescent="0.2">
      <c r="A326" s="375" t="s">
        <v>244</v>
      </c>
      <c r="B326" s="375" t="s">
        <v>916</v>
      </c>
      <c r="C326" s="540"/>
      <c r="D326" s="316" t="s">
        <v>839</v>
      </c>
      <c r="E326" s="317"/>
      <c r="F326" s="318"/>
      <c r="G326" s="347"/>
      <c r="H326" s="319"/>
    </row>
    <row r="327" spans="1:8" x14ac:dyDescent="0.2">
      <c r="A327" s="375" t="s">
        <v>244</v>
      </c>
      <c r="B327" s="375" t="s">
        <v>916</v>
      </c>
      <c r="C327" s="540"/>
      <c r="D327" s="316" t="s">
        <v>840</v>
      </c>
      <c r="E327" s="317"/>
      <c r="F327" s="318"/>
      <c r="G327" s="347"/>
      <c r="H327" s="319"/>
    </row>
    <row r="328" spans="1:8" x14ac:dyDescent="0.2">
      <c r="A328" s="375" t="s">
        <v>244</v>
      </c>
      <c r="B328" s="375" t="s">
        <v>916</v>
      </c>
      <c r="C328" s="540"/>
      <c r="D328" s="316" t="s">
        <v>702</v>
      </c>
      <c r="E328" s="317" t="s">
        <v>19</v>
      </c>
      <c r="F328" s="318">
        <v>10.02</v>
      </c>
      <c r="G328" s="347"/>
      <c r="H328" s="319">
        <f>$F328*G328</f>
        <v>0</v>
      </c>
    </row>
    <row r="329" spans="1:8" s="150" customFormat="1" x14ac:dyDescent="0.2">
      <c r="A329" s="375" t="s">
        <v>244</v>
      </c>
      <c r="B329" s="375" t="s">
        <v>916</v>
      </c>
      <c r="C329" s="540"/>
      <c r="D329" s="316"/>
      <c r="E329" s="317"/>
      <c r="F329" s="318"/>
      <c r="G329" s="347"/>
      <c r="H329" s="319"/>
    </row>
    <row r="330" spans="1:8" ht="33.75" x14ac:dyDescent="0.2">
      <c r="A330" s="375" t="s">
        <v>244</v>
      </c>
      <c r="B330" s="375" t="s">
        <v>916</v>
      </c>
      <c r="C330" s="540" t="s">
        <v>224</v>
      </c>
      <c r="D330" s="320" t="s">
        <v>714</v>
      </c>
      <c r="E330" s="317"/>
      <c r="F330" s="318"/>
      <c r="G330" s="347"/>
      <c r="H330" s="319"/>
    </row>
    <row r="331" spans="1:8" x14ac:dyDescent="0.2">
      <c r="A331" s="375" t="s">
        <v>244</v>
      </c>
      <c r="B331" s="375" t="s">
        <v>916</v>
      </c>
      <c r="C331" s="540"/>
      <c r="D331" s="320" t="s">
        <v>751</v>
      </c>
      <c r="E331" s="321" t="s">
        <v>19</v>
      </c>
      <c r="F331" s="322">
        <v>346.63</v>
      </c>
      <c r="G331" s="347"/>
      <c r="H331" s="319">
        <f>$F331*G331</f>
        <v>0</v>
      </c>
    </row>
    <row r="332" spans="1:8" s="150" customFormat="1" x14ac:dyDescent="0.2">
      <c r="A332" s="375" t="s">
        <v>244</v>
      </c>
      <c r="B332" s="375" t="s">
        <v>916</v>
      </c>
      <c r="C332" s="540"/>
      <c r="D332" s="320"/>
      <c r="E332" s="321"/>
      <c r="F332" s="322"/>
      <c r="G332" s="347"/>
      <c r="H332" s="319"/>
    </row>
    <row r="333" spans="1:8" ht="22.5" x14ac:dyDescent="0.2">
      <c r="A333" s="375" t="s">
        <v>244</v>
      </c>
      <c r="B333" s="375" t="s">
        <v>916</v>
      </c>
      <c r="C333" s="540" t="s">
        <v>225</v>
      </c>
      <c r="D333" s="316" t="s">
        <v>841</v>
      </c>
      <c r="E333" s="317"/>
      <c r="F333" s="318"/>
      <c r="G333" s="347"/>
      <c r="H333" s="319"/>
    </row>
    <row r="334" spans="1:8" x14ac:dyDescent="0.2">
      <c r="A334" s="375" t="s">
        <v>244</v>
      </c>
      <c r="B334" s="375" t="s">
        <v>916</v>
      </c>
      <c r="C334" s="540"/>
      <c r="D334" s="320" t="s">
        <v>842</v>
      </c>
      <c r="E334" s="317" t="s">
        <v>6</v>
      </c>
      <c r="F334" s="318">
        <v>50</v>
      </c>
      <c r="G334" s="347"/>
      <c r="H334" s="319">
        <f>$F334*G334</f>
        <v>0</v>
      </c>
    </row>
    <row r="335" spans="1:8" s="150" customFormat="1" x14ac:dyDescent="0.2">
      <c r="A335" s="375" t="s">
        <v>244</v>
      </c>
      <c r="B335" s="375" t="s">
        <v>916</v>
      </c>
      <c r="C335" s="540"/>
      <c r="D335" s="320"/>
      <c r="E335" s="317"/>
      <c r="F335" s="318"/>
      <c r="G335" s="347"/>
      <c r="H335" s="319"/>
    </row>
    <row r="336" spans="1:8" ht="22.5" x14ac:dyDescent="0.2">
      <c r="A336" s="375" t="s">
        <v>244</v>
      </c>
      <c r="B336" s="375" t="s">
        <v>916</v>
      </c>
      <c r="C336" s="540" t="s">
        <v>226</v>
      </c>
      <c r="D336" s="316" t="s">
        <v>843</v>
      </c>
      <c r="E336" s="321" t="s">
        <v>6</v>
      </c>
      <c r="F336" s="322">
        <v>9</v>
      </c>
      <c r="G336" s="347"/>
      <c r="H336" s="319">
        <f>$F336*G336</f>
        <v>0</v>
      </c>
    </row>
    <row r="337" spans="1:8" s="150" customFormat="1" x14ac:dyDescent="0.2">
      <c r="A337" s="375" t="s">
        <v>244</v>
      </c>
      <c r="B337" s="375" t="s">
        <v>916</v>
      </c>
      <c r="C337" s="540"/>
      <c r="D337" s="316"/>
      <c r="E337" s="321"/>
      <c r="F337" s="322"/>
      <c r="G337" s="347"/>
      <c r="H337" s="319"/>
    </row>
    <row r="338" spans="1:8" ht="22.5" x14ac:dyDescent="0.2">
      <c r="A338" s="375" t="s">
        <v>244</v>
      </c>
      <c r="B338" s="375" t="s">
        <v>916</v>
      </c>
      <c r="C338" s="540" t="s">
        <v>227</v>
      </c>
      <c r="D338" s="316" t="s">
        <v>844</v>
      </c>
      <c r="E338" s="321" t="s">
        <v>6</v>
      </c>
      <c r="F338" s="322">
        <v>3</v>
      </c>
      <c r="G338" s="347"/>
      <c r="H338" s="319">
        <f>$F338*G338</f>
        <v>0</v>
      </c>
    </row>
    <row r="339" spans="1:8" s="150" customFormat="1" x14ac:dyDescent="0.2">
      <c r="A339" s="375" t="s">
        <v>244</v>
      </c>
      <c r="B339" s="375" t="s">
        <v>916</v>
      </c>
      <c r="C339" s="540"/>
      <c r="D339" s="316"/>
      <c r="E339" s="321"/>
      <c r="F339" s="322"/>
      <c r="G339" s="347"/>
      <c r="H339" s="319"/>
    </row>
    <row r="340" spans="1:8" ht="90" x14ac:dyDescent="0.2">
      <c r="A340" s="375" t="s">
        <v>244</v>
      </c>
      <c r="B340" s="375" t="s">
        <v>916</v>
      </c>
      <c r="C340" s="541" t="s">
        <v>228</v>
      </c>
      <c r="D340" s="320" t="s">
        <v>890</v>
      </c>
      <c r="E340" s="317" t="s">
        <v>728</v>
      </c>
      <c r="F340" s="318">
        <v>1</v>
      </c>
      <c r="G340" s="347"/>
      <c r="H340" s="319">
        <f>$F340*G340</f>
        <v>0</v>
      </c>
    </row>
    <row r="341" spans="1:8" s="150" customFormat="1" x14ac:dyDescent="0.2">
      <c r="A341" s="375" t="s">
        <v>244</v>
      </c>
      <c r="B341" s="375" t="s">
        <v>916</v>
      </c>
      <c r="C341" s="541"/>
      <c r="D341" s="320"/>
      <c r="E341" s="317"/>
      <c r="F341" s="318"/>
      <c r="G341" s="347"/>
      <c r="H341" s="319"/>
    </row>
    <row r="342" spans="1:8" ht="22.5" x14ac:dyDescent="0.2">
      <c r="A342" s="375" t="s">
        <v>244</v>
      </c>
      <c r="B342" s="375" t="s">
        <v>916</v>
      </c>
      <c r="C342" s="541" t="s">
        <v>229</v>
      </c>
      <c r="D342" s="336" t="s">
        <v>845</v>
      </c>
      <c r="E342" s="317" t="s">
        <v>728</v>
      </c>
      <c r="F342" s="318">
        <v>1</v>
      </c>
      <c r="G342" s="347"/>
      <c r="H342" s="319">
        <f>$F342*G342</f>
        <v>0</v>
      </c>
    </row>
    <row r="343" spans="1:8" s="150" customFormat="1" x14ac:dyDescent="0.2">
      <c r="A343" s="375" t="s">
        <v>244</v>
      </c>
      <c r="B343" s="375" t="s">
        <v>916</v>
      </c>
      <c r="C343" s="541"/>
      <c r="D343" s="336"/>
      <c r="E343" s="317"/>
      <c r="F343" s="318"/>
      <c r="G343" s="347"/>
      <c r="H343" s="319"/>
    </row>
    <row r="344" spans="1:8" ht="90" x14ac:dyDescent="0.2">
      <c r="A344" s="375" t="s">
        <v>244</v>
      </c>
      <c r="B344" s="375" t="s">
        <v>916</v>
      </c>
      <c r="C344" s="541" t="s">
        <v>230</v>
      </c>
      <c r="D344" s="320" t="s">
        <v>846</v>
      </c>
      <c r="E344" s="317" t="s">
        <v>728</v>
      </c>
      <c r="F344" s="318">
        <v>1</v>
      </c>
      <c r="G344" s="347"/>
      <c r="H344" s="319">
        <f>$F344*G344</f>
        <v>0</v>
      </c>
    </row>
    <row r="345" spans="1:8" s="150" customFormat="1" x14ac:dyDescent="0.2">
      <c r="A345" s="375" t="s">
        <v>244</v>
      </c>
      <c r="B345" s="375" t="s">
        <v>916</v>
      </c>
      <c r="C345" s="541"/>
      <c r="D345" s="320"/>
      <c r="E345" s="317"/>
      <c r="F345" s="318"/>
      <c r="G345" s="347"/>
      <c r="H345" s="319"/>
    </row>
    <row r="346" spans="1:8" ht="22.5" x14ac:dyDescent="0.2">
      <c r="A346" s="375" t="s">
        <v>244</v>
      </c>
      <c r="B346" s="375" t="s">
        <v>916</v>
      </c>
      <c r="C346" s="541" t="s">
        <v>231</v>
      </c>
      <c r="D346" s="320" t="s">
        <v>847</v>
      </c>
      <c r="E346" s="356" t="s">
        <v>6</v>
      </c>
      <c r="F346" s="348">
        <v>48</v>
      </c>
      <c r="G346" s="347"/>
      <c r="H346" s="349">
        <f>$F346*G346</f>
        <v>0</v>
      </c>
    </row>
    <row r="347" spans="1:8" s="150" customFormat="1" x14ac:dyDescent="0.2">
      <c r="A347" s="375" t="s">
        <v>244</v>
      </c>
      <c r="B347" s="375" t="s">
        <v>916</v>
      </c>
      <c r="C347" s="541"/>
      <c r="D347" s="320"/>
      <c r="E347" s="356"/>
      <c r="F347" s="348"/>
      <c r="G347" s="347"/>
      <c r="H347" s="349"/>
    </row>
    <row r="348" spans="1:8" ht="22.5" x14ac:dyDescent="0.2">
      <c r="A348" s="375" t="s">
        <v>244</v>
      </c>
      <c r="B348" s="375" t="s">
        <v>916</v>
      </c>
      <c r="C348" s="541" t="s">
        <v>232</v>
      </c>
      <c r="D348" s="320" t="s">
        <v>848</v>
      </c>
      <c r="E348" s="356" t="s">
        <v>6</v>
      </c>
      <c r="F348" s="348">
        <v>1</v>
      </c>
      <c r="G348" s="347"/>
      <c r="H348" s="349">
        <f>$F348*G348</f>
        <v>0</v>
      </c>
    </row>
    <row r="349" spans="1:8" s="150" customFormat="1" x14ac:dyDescent="0.2">
      <c r="A349" s="375" t="s">
        <v>244</v>
      </c>
      <c r="B349" s="375" t="s">
        <v>916</v>
      </c>
      <c r="C349" s="541"/>
      <c r="D349" s="320"/>
      <c r="E349" s="356"/>
      <c r="F349" s="348"/>
      <c r="G349" s="347"/>
      <c r="H349" s="349"/>
    </row>
    <row r="350" spans="1:8" ht="90" x14ac:dyDescent="0.2">
      <c r="A350" s="375" t="s">
        <v>244</v>
      </c>
      <c r="B350" s="375" t="s">
        <v>916</v>
      </c>
      <c r="C350" s="541" t="s">
        <v>233</v>
      </c>
      <c r="D350" s="320" t="s">
        <v>849</v>
      </c>
      <c r="E350" s="317" t="s">
        <v>728</v>
      </c>
      <c r="F350" s="318">
        <v>2</v>
      </c>
      <c r="G350" s="347"/>
      <c r="H350" s="349">
        <f>$F350*G350</f>
        <v>0</v>
      </c>
    </row>
    <row r="351" spans="1:8" ht="45" x14ac:dyDescent="0.2">
      <c r="A351" s="375" t="s">
        <v>244</v>
      </c>
      <c r="B351" s="375" t="s">
        <v>916</v>
      </c>
      <c r="C351" s="541" t="s">
        <v>234</v>
      </c>
      <c r="D351" s="320" t="s">
        <v>850</v>
      </c>
      <c r="E351" s="356"/>
      <c r="F351" s="348"/>
      <c r="G351" s="347"/>
      <c r="H351" s="349"/>
    </row>
    <row r="352" spans="1:8" x14ac:dyDescent="0.2">
      <c r="A352" s="375" t="s">
        <v>244</v>
      </c>
      <c r="B352" s="375" t="s">
        <v>916</v>
      </c>
      <c r="C352" s="541"/>
      <c r="D352" s="320" t="s">
        <v>715</v>
      </c>
      <c r="E352" s="356" t="s">
        <v>19</v>
      </c>
      <c r="F352" s="348">
        <v>200</v>
      </c>
      <c r="G352" s="347"/>
      <c r="H352" s="349">
        <f>$F352*G352</f>
        <v>0</v>
      </c>
    </row>
    <row r="353" spans="1:8" s="150" customFormat="1" x14ac:dyDescent="0.2">
      <c r="A353" s="375" t="s">
        <v>244</v>
      </c>
      <c r="B353" s="375" t="s">
        <v>916</v>
      </c>
      <c r="C353" s="541"/>
      <c r="D353" s="320"/>
      <c r="E353" s="356"/>
      <c r="F353" s="348"/>
      <c r="G353" s="347"/>
      <c r="H353" s="349"/>
    </row>
    <row r="354" spans="1:8" ht="22.5" x14ac:dyDescent="0.2">
      <c r="A354" s="375" t="s">
        <v>244</v>
      </c>
      <c r="B354" s="375" t="s">
        <v>916</v>
      </c>
      <c r="C354" s="541" t="s">
        <v>235</v>
      </c>
      <c r="D354" s="336" t="s">
        <v>851</v>
      </c>
      <c r="E354" s="317" t="s">
        <v>728</v>
      </c>
      <c r="F354" s="318">
        <v>2</v>
      </c>
      <c r="G354" s="347"/>
      <c r="H354" s="319">
        <f>$F354*G354</f>
        <v>0</v>
      </c>
    </row>
    <row r="355" spans="1:8" s="150" customFormat="1" x14ac:dyDescent="0.2">
      <c r="A355" s="375" t="s">
        <v>244</v>
      </c>
      <c r="B355" s="375" t="s">
        <v>916</v>
      </c>
      <c r="C355" s="541"/>
      <c r="D355" s="336"/>
      <c r="E355" s="317"/>
      <c r="F355" s="318"/>
      <c r="G355" s="347"/>
      <c r="H355" s="319"/>
    </row>
    <row r="356" spans="1:8" ht="22.5" x14ac:dyDescent="0.2">
      <c r="A356" s="375" t="s">
        <v>244</v>
      </c>
      <c r="B356" s="375" t="s">
        <v>916</v>
      </c>
      <c r="C356" s="541" t="s">
        <v>236</v>
      </c>
      <c r="D356" s="320" t="s">
        <v>852</v>
      </c>
      <c r="E356" s="356" t="s">
        <v>6</v>
      </c>
      <c r="F356" s="348">
        <v>28</v>
      </c>
      <c r="G356" s="347"/>
      <c r="H356" s="349">
        <f>$F356*G356</f>
        <v>0</v>
      </c>
    </row>
    <row r="357" spans="1:8" s="150" customFormat="1" x14ac:dyDescent="0.2">
      <c r="A357" s="375" t="s">
        <v>244</v>
      </c>
      <c r="B357" s="375" t="s">
        <v>916</v>
      </c>
      <c r="C357" s="541"/>
      <c r="D357" s="320"/>
      <c r="E357" s="356"/>
      <c r="F357" s="348"/>
      <c r="G357" s="347"/>
      <c r="H357" s="349"/>
    </row>
    <row r="358" spans="1:8" x14ac:dyDescent="0.2">
      <c r="A358" s="375" t="s">
        <v>244</v>
      </c>
      <c r="B358" s="375" t="s">
        <v>916</v>
      </c>
      <c r="C358" s="541" t="s">
        <v>237</v>
      </c>
      <c r="D358" s="316" t="s">
        <v>823</v>
      </c>
      <c r="E358" s="338" t="s">
        <v>767</v>
      </c>
      <c r="F358" s="318">
        <v>1</v>
      </c>
      <c r="G358" s="347"/>
      <c r="H358" s="319">
        <f>$F358*G358</f>
        <v>0</v>
      </c>
    </row>
    <row r="359" spans="1:8" s="150" customFormat="1" x14ac:dyDescent="0.2">
      <c r="A359" s="375" t="s">
        <v>244</v>
      </c>
      <c r="B359" s="375" t="s">
        <v>916</v>
      </c>
      <c r="C359" s="541"/>
      <c r="D359" s="316"/>
      <c r="E359" s="338"/>
      <c r="F359" s="318"/>
      <c r="G359" s="347"/>
      <c r="H359" s="319"/>
    </row>
    <row r="360" spans="1:8" ht="101.25" x14ac:dyDescent="0.2">
      <c r="A360" s="375" t="s">
        <v>244</v>
      </c>
      <c r="B360" s="375" t="s">
        <v>916</v>
      </c>
      <c r="C360" s="540" t="s">
        <v>238</v>
      </c>
      <c r="D360" s="320" t="s">
        <v>853</v>
      </c>
      <c r="E360" s="317" t="s">
        <v>728</v>
      </c>
      <c r="F360" s="318">
        <v>1</v>
      </c>
      <c r="G360" s="347"/>
      <c r="H360" s="319">
        <f>$F360*G360</f>
        <v>0</v>
      </c>
    </row>
    <row r="361" spans="1:8" s="150" customFormat="1" x14ac:dyDescent="0.2">
      <c r="A361" s="375" t="s">
        <v>244</v>
      </c>
      <c r="B361" s="375" t="s">
        <v>916</v>
      </c>
      <c r="C361" s="540"/>
      <c r="D361" s="320"/>
      <c r="E361" s="317"/>
      <c r="F361" s="318"/>
      <c r="G361" s="347"/>
      <c r="H361" s="319"/>
    </row>
    <row r="362" spans="1:8" x14ac:dyDescent="0.2">
      <c r="A362" s="375" t="s">
        <v>244</v>
      </c>
      <c r="B362" s="375" t="s">
        <v>916</v>
      </c>
      <c r="C362" s="540" t="s">
        <v>239</v>
      </c>
      <c r="D362" s="336" t="s">
        <v>854</v>
      </c>
      <c r="E362" s="317" t="s">
        <v>728</v>
      </c>
      <c r="F362" s="318">
        <v>1</v>
      </c>
      <c r="G362" s="347"/>
      <c r="H362" s="319">
        <f>$F362*G362</f>
        <v>0</v>
      </c>
    </row>
    <row r="363" spans="1:8" s="150" customFormat="1" x14ac:dyDescent="0.2">
      <c r="A363" s="375" t="s">
        <v>244</v>
      </c>
      <c r="B363" s="375" t="s">
        <v>916</v>
      </c>
      <c r="C363" s="540"/>
      <c r="D363" s="336"/>
      <c r="E363" s="317"/>
      <c r="F363" s="318"/>
      <c r="G363" s="347"/>
      <c r="H363" s="319"/>
    </row>
    <row r="364" spans="1:8" ht="22.5" x14ac:dyDescent="0.2">
      <c r="A364" s="375" t="s">
        <v>244</v>
      </c>
      <c r="B364" s="375" t="s">
        <v>916</v>
      </c>
      <c r="C364" s="540" t="s">
        <v>338</v>
      </c>
      <c r="D364" s="320" t="s">
        <v>855</v>
      </c>
      <c r="E364" s="356" t="s">
        <v>6</v>
      </c>
      <c r="F364" s="348">
        <v>33</v>
      </c>
      <c r="G364" s="347"/>
      <c r="H364" s="349">
        <f>$F364*G364</f>
        <v>0</v>
      </c>
    </row>
    <row r="365" spans="1:8" s="150" customFormat="1" x14ac:dyDescent="0.2">
      <c r="A365" s="375" t="s">
        <v>244</v>
      </c>
      <c r="B365" s="375" t="s">
        <v>916</v>
      </c>
      <c r="C365" s="540"/>
      <c r="D365" s="320"/>
      <c r="E365" s="356"/>
      <c r="F365" s="348"/>
      <c r="G365" s="347"/>
      <c r="H365" s="349"/>
    </row>
    <row r="366" spans="1:8" s="150" customFormat="1" ht="67.5" x14ac:dyDescent="0.2">
      <c r="A366" s="375" t="s">
        <v>244</v>
      </c>
      <c r="B366" s="375" t="s">
        <v>916</v>
      </c>
      <c r="C366" s="540" t="s">
        <v>800</v>
      </c>
      <c r="D366" s="478" t="s">
        <v>1175</v>
      </c>
      <c r="E366" s="358"/>
      <c r="F366" s="359"/>
      <c r="G366" s="347"/>
      <c r="H366" s="349"/>
    </row>
    <row r="367" spans="1:8" s="150" customFormat="1" x14ac:dyDescent="0.2">
      <c r="A367" s="375" t="s">
        <v>244</v>
      </c>
      <c r="B367" s="375" t="s">
        <v>916</v>
      </c>
      <c r="C367" s="540"/>
      <c r="D367" s="478" t="s">
        <v>1079</v>
      </c>
      <c r="E367" s="350" t="s">
        <v>6</v>
      </c>
      <c r="F367" s="491">
        <v>94</v>
      </c>
      <c r="G367" s="347"/>
      <c r="H367" s="349">
        <f t="shared" ref="H367:H391" si="5">$F367*G367</f>
        <v>0</v>
      </c>
    </row>
    <row r="368" spans="1:8" s="150" customFormat="1" x14ac:dyDescent="0.2">
      <c r="A368" s="375" t="s">
        <v>244</v>
      </c>
      <c r="B368" s="375" t="s">
        <v>916</v>
      </c>
      <c r="C368" s="540"/>
      <c r="D368" s="478"/>
      <c r="E368" s="350"/>
      <c r="F368" s="491"/>
      <c r="G368" s="347"/>
      <c r="H368" s="349"/>
    </row>
    <row r="369" spans="1:8" s="150" customFormat="1" ht="22.5" x14ac:dyDescent="0.2">
      <c r="A369" s="375" t="s">
        <v>244</v>
      </c>
      <c r="B369" s="375" t="s">
        <v>916</v>
      </c>
      <c r="C369" s="540" t="s">
        <v>802</v>
      </c>
      <c r="D369" s="479" t="s">
        <v>1188</v>
      </c>
      <c r="E369" s="492"/>
      <c r="F369" s="493"/>
      <c r="G369" s="347"/>
      <c r="H369" s="349"/>
    </row>
    <row r="370" spans="1:8" s="150" customFormat="1" x14ac:dyDescent="0.2">
      <c r="A370" s="375" t="s">
        <v>244</v>
      </c>
      <c r="B370" s="375" t="s">
        <v>916</v>
      </c>
      <c r="C370" s="540"/>
      <c r="D370" s="494" t="s">
        <v>1176</v>
      </c>
      <c r="E370" s="350" t="s">
        <v>6</v>
      </c>
      <c r="F370" s="495">
        <v>7</v>
      </c>
      <c r="G370" s="347"/>
      <c r="H370" s="349">
        <f t="shared" si="5"/>
        <v>0</v>
      </c>
    </row>
    <row r="371" spans="1:8" s="150" customFormat="1" x14ac:dyDescent="0.2">
      <c r="A371" s="375" t="s">
        <v>244</v>
      </c>
      <c r="B371" s="375" t="s">
        <v>916</v>
      </c>
      <c r="C371" s="540"/>
      <c r="D371" s="494" t="s">
        <v>1177</v>
      </c>
      <c r="E371" s="350" t="s">
        <v>6</v>
      </c>
      <c r="F371" s="495">
        <v>3</v>
      </c>
      <c r="G371" s="347"/>
      <c r="H371" s="349">
        <f t="shared" si="5"/>
        <v>0</v>
      </c>
    </row>
    <row r="372" spans="1:8" s="150" customFormat="1" x14ac:dyDescent="0.2">
      <c r="A372" s="375" t="s">
        <v>244</v>
      </c>
      <c r="B372" s="375" t="s">
        <v>916</v>
      </c>
      <c r="C372" s="540"/>
      <c r="D372" s="494" t="s">
        <v>1178</v>
      </c>
      <c r="E372" s="350" t="s">
        <v>6</v>
      </c>
      <c r="F372" s="495">
        <v>39</v>
      </c>
      <c r="G372" s="347"/>
      <c r="H372" s="349">
        <f t="shared" si="5"/>
        <v>0</v>
      </c>
    </row>
    <row r="373" spans="1:8" s="150" customFormat="1" x14ac:dyDescent="0.2">
      <c r="A373" s="375" t="s">
        <v>244</v>
      </c>
      <c r="B373" s="375" t="s">
        <v>916</v>
      </c>
      <c r="C373" s="540"/>
      <c r="D373" s="494" t="s">
        <v>1179</v>
      </c>
      <c r="E373" s="350" t="s">
        <v>6</v>
      </c>
      <c r="F373" s="495">
        <v>45</v>
      </c>
      <c r="G373" s="347"/>
      <c r="H373" s="349">
        <f t="shared" si="5"/>
        <v>0</v>
      </c>
    </row>
    <row r="374" spans="1:8" s="150" customFormat="1" x14ac:dyDescent="0.2">
      <c r="A374" s="375" t="s">
        <v>244</v>
      </c>
      <c r="B374" s="375" t="s">
        <v>916</v>
      </c>
      <c r="C374" s="540"/>
      <c r="D374" s="494"/>
      <c r="E374" s="350"/>
      <c r="F374" s="495"/>
      <c r="G374" s="347"/>
      <c r="H374" s="349"/>
    </row>
    <row r="375" spans="1:8" s="150" customFormat="1" ht="45" x14ac:dyDescent="0.2">
      <c r="A375" s="375" t="s">
        <v>244</v>
      </c>
      <c r="B375" s="375" t="s">
        <v>916</v>
      </c>
      <c r="C375" s="540" t="s">
        <v>804</v>
      </c>
      <c r="D375" s="494" t="s">
        <v>1180</v>
      </c>
      <c r="E375" s="350" t="s">
        <v>6</v>
      </c>
      <c r="F375" s="495">
        <v>437</v>
      </c>
      <c r="G375" s="347"/>
      <c r="H375" s="349">
        <f t="shared" si="5"/>
        <v>0</v>
      </c>
    </row>
    <row r="376" spans="1:8" s="150" customFormat="1" x14ac:dyDescent="0.2">
      <c r="A376" s="375" t="s">
        <v>244</v>
      </c>
      <c r="B376" s="375" t="s">
        <v>916</v>
      </c>
      <c r="C376" s="540"/>
      <c r="D376" s="494"/>
      <c r="E376" s="350"/>
      <c r="F376" s="495"/>
      <c r="G376" s="347"/>
      <c r="H376" s="349"/>
    </row>
    <row r="377" spans="1:8" s="150" customFormat="1" ht="22.5" x14ac:dyDescent="0.2">
      <c r="A377" s="375" t="s">
        <v>244</v>
      </c>
      <c r="B377" s="375" t="s">
        <v>916</v>
      </c>
      <c r="C377" s="540" t="s">
        <v>805</v>
      </c>
      <c r="D377" s="479" t="s">
        <v>1181</v>
      </c>
      <c r="E377" s="350" t="s">
        <v>6</v>
      </c>
      <c r="F377" s="495">
        <v>437</v>
      </c>
      <c r="G377" s="347"/>
      <c r="H377" s="349">
        <f t="shared" si="5"/>
        <v>0</v>
      </c>
    </row>
    <row r="378" spans="1:8" s="150" customFormat="1" x14ac:dyDescent="0.2">
      <c r="A378" s="375" t="s">
        <v>244</v>
      </c>
      <c r="B378" s="375" t="s">
        <v>916</v>
      </c>
      <c r="C378" s="540"/>
      <c r="D378" s="479"/>
      <c r="E378" s="350"/>
      <c r="F378" s="495"/>
      <c r="G378" s="347"/>
      <c r="H378" s="349"/>
    </row>
    <row r="379" spans="1:8" s="150" customFormat="1" ht="33.75" x14ac:dyDescent="0.2">
      <c r="A379" s="375" t="s">
        <v>244</v>
      </c>
      <c r="B379" s="375" t="s">
        <v>916</v>
      </c>
      <c r="C379" s="540" t="s">
        <v>1242</v>
      </c>
      <c r="D379" s="479" t="s">
        <v>1182</v>
      </c>
      <c r="E379" s="350" t="s">
        <v>6</v>
      </c>
      <c r="F379" s="495">
        <v>31</v>
      </c>
      <c r="G379" s="347"/>
      <c r="H379" s="349">
        <f t="shared" si="5"/>
        <v>0</v>
      </c>
    </row>
    <row r="380" spans="1:8" s="150" customFormat="1" x14ac:dyDescent="0.2">
      <c r="A380" s="375" t="s">
        <v>244</v>
      </c>
      <c r="B380" s="375" t="s">
        <v>916</v>
      </c>
      <c r="C380" s="540"/>
      <c r="D380" s="479"/>
      <c r="E380" s="350"/>
      <c r="F380" s="495"/>
      <c r="G380" s="347"/>
      <c r="H380" s="349"/>
    </row>
    <row r="381" spans="1:8" s="150" customFormat="1" ht="22.5" x14ac:dyDescent="0.2">
      <c r="A381" s="375" t="s">
        <v>244</v>
      </c>
      <c r="B381" s="375" t="s">
        <v>916</v>
      </c>
      <c r="C381" s="540" t="s">
        <v>1243</v>
      </c>
      <c r="D381" s="479" t="s">
        <v>1183</v>
      </c>
      <c r="E381" s="317" t="s">
        <v>728</v>
      </c>
      <c r="F381" s="495">
        <v>1</v>
      </c>
      <c r="G381" s="347"/>
      <c r="H381" s="349">
        <f t="shared" si="5"/>
        <v>0</v>
      </c>
    </row>
    <row r="382" spans="1:8" s="150" customFormat="1" x14ac:dyDescent="0.2">
      <c r="A382" s="375" t="s">
        <v>244</v>
      </c>
      <c r="B382" s="375" t="s">
        <v>916</v>
      </c>
      <c r="C382" s="540"/>
      <c r="D382" s="479"/>
      <c r="E382" s="317"/>
      <c r="F382" s="495"/>
      <c r="G382" s="347"/>
      <c r="H382" s="349"/>
    </row>
    <row r="383" spans="1:8" s="150" customFormat="1" ht="22.5" x14ac:dyDescent="0.2">
      <c r="A383" s="375" t="s">
        <v>244</v>
      </c>
      <c r="B383" s="375" t="s">
        <v>916</v>
      </c>
      <c r="C383" s="540" t="s">
        <v>1244</v>
      </c>
      <c r="D383" s="486" t="s">
        <v>1184</v>
      </c>
      <c r="E383" s="487" t="s">
        <v>6</v>
      </c>
      <c r="F383" s="488">
        <v>3</v>
      </c>
      <c r="G383" s="347"/>
      <c r="H383" s="349">
        <f t="shared" si="5"/>
        <v>0</v>
      </c>
    </row>
    <row r="384" spans="1:8" s="150" customFormat="1" x14ac:dyDescent="0.2">
      <c r="A384" s="375" t="s">
        <v>244</v>
      </c>
      <c r="B384" s="375" t="s">
        <v>916</v>
      </c>
      <c r="C384" s="540"/>
      <c r="D384" s="486"/>
      <c r="E384" s="487"/>
      <c r="F384" s="488"/>
      <c r="G384" s="347"/>
      <c r="H384" s="349"/>
    </row>
    <row r="385" spans="1:8" s="150" customFormat="1" x14ac:dyDescent="0.2">
      <c r="A385" s="375" t="s">
        <v>244</v>
      </c>
      <c r="B385" s="375" t="s">
        <v>916</v>
      </c>
      <c r="C385" s="540" t="s">
        <v>1245</v>
      </c>
      <c r="D385" s="479" t="s">
        <v>1185</v>
      </c>
      <c r="E385" s="317" t="s">
        <v>728</v>
      </c>
      <c r="F385" s="495">
        <v>1</v>
      </c>
      <c r="G385" s="347"/>
      <c r="H385" s="349">
        <f t="shared" si="5"/>
        <v>0</v>
      </c>
    </row>
    <row r="386" spans="1:8" s="150" customFormat="1" x14ac:dyDescent="0.2">
      <c r="A386" s="375" t="s">
        <v>244</v>
      </c>
      <c r="B386" s="375" t="s">
        <v>916</v>
      </c>
      <c r="C386" s="540"/>
      <c r="D386" s="479"/>
      <c r="E386" s="317"/>
      <c r="F386" s="495"/>
      <c r="G386" s="347"/>
      <c r="H386" s="349"/>
    </row>
    <row r="387" spans="1:8" s="150" customFormat="1" ht="33.75" x14ac:dyDescent="0.2">
      <c r="A387" s="375" t="s">
        <v>244</v>
      </c>
      <c r="B387" s="375" t="s">
        <v>916</v>
      </c>
      <c r="C387" s="540" t="s">
        <v>1246</v>
      </c>
      <c r="D387" s="496" t="s">
        <v>1186</v>
      </c>
      <c r="E387" s="487" t="s">
        <v>105</v>
      </c>
      <c r="F387" s="493">
        <v>21</v>
      </c>
      <c r="G387" s="347"/>
      <c r="H387" s="349">
        <f t="shared" si="5"/>
        <v>0</v>
      </c>
    </row>
    <row r="388" spans="1:8" s="150" customFormat="1" x14ac:dyDescent="0.2">
      <c r="A388" s="375" t="s">
        <v>244</v>
      </c>
      <c r="B388" s="375" t="s">
        <v>916</v>
      </c>
      <c r="C388" s="540"/>
      <c r="D388" s="496"/>
      <c r="E388" s="487"/>
      <c r="F388" s="493"/>
      <c r="G388" s="347"/>
      <c r="H388" s="349"/>
    </row>
    <row r="389" spans="1:8" s="150" customFormat="1" ht="33.75" x14ac:dyDescent="0.2">
      <c r="A389" s="375" t="s">
        <v>244</v>
      </c>
      <c r="B389" s="375" t="s">
        <v>916</v>
      </c>
      <c r="C389" s="540" t="s">
        <v>1247</v>
      </c>
      <c r="D389" s="360" t="s">
        <v>1187</v>
      </c>
      <c r="E389" s="317" t="s">
        <v>6</v>
      </c>
      <c r="F389" s="485">
        <v>4</v>
      </c>
      <c r="G389" s="347"/>
      <c r="H389" s="349">
        <f t="shared" si="5"/>
        <v>0</v>
      </c>
    </row>
    <row r="390" spans="1:8" s="150" customFormat="1" x14ac:dyDescent="0.2">
      <c r="A390" s="375" t="s">
        <v>244</v>
      </c>
      <c r="B390" s="375" t="s">
        <v>916</v>
      </c>
      <c r="C390" s="540"/>
      <c r="D390" s="320"/>
      <c r="E390" s="356"/>
      <c r="F390" s="348"/>
      <c r="G390" s="347"/>
      <c r="H390" s="349"/>
    </row>
    <row r="391" spans="1:8" ht="22.5" x14ac:dyDescent="0.2">
      <c r="A391" s="375" t="s">
        <v>244</v>
      </c>
      <c r="B391" s="375" t="s">
        <v>916</v>
      </c>
      <c r="C391" s="540" t="s">
        <v>1248</v>
      </c>
      <c r="D391" s="329" t="s">
        <v>736</v>
      </c>
      <c r="E391" s="338" t="s">
        <v>767</v>
      </c>
      <c r="F391" s="348">
        <v>1</v>
      </c>
      <c r="G391" s="347"/>
      <c r="H391" s="349">
        <f t="shared" si="5"/>
        <v>0</v>
      </c>
    </row>
    <row r="392" spans="1:8" s="150" customFormat="1" ht="13.5" thickBot="1" x14ac:dyDescent="0.25">
      <c r="A392" s="375" t="s">
        <v>244</v>
      </c>
      <c r="B392" s="375" t="s">
        <v>916</v>
      </c>
      <c r="C392" s="540"/>
      <c r="D392" s="329"/>
      <c r="E392" s="338"/>
      <c r="F392" s="348"/>
      <c r="G392" s="347"/>
      <c r="H392" s="349"/>
    </row>
    <row r="393" spans="1:8" ht="13.5" thickBot="1" x14ac:dyDescent="0.25">
      <c r="A393" s="393" t="s">
        <v>255</v>
      </c>
      <c r="B393" s="393" t="s">
        <v>255</v>
      </c>
      <c r="C393" s="524"/>
      <c r="D393" s="528" t="s">
        <v>1214</v>
      </c>
      <c r="E393" s="529"/>
      <c r="F393" s="530"/>
      <c r="G393" s="515"/>
      <c r="H393" s="531">
        <f>SUM(H316:H392)</f>
        <v>0</v>
      </c>
    </row>
    <row r="394" spans="1:8" s="150" customFormat="1" x14ac:dyDescent="0.2">
      <c r="A394" s="375" t="s">
        <v>244</v>
      </c>
      <c r="B394" s="375" t="s">
        <v>1238</v>
      </c>
      <c r="C394" s="378"/>
      <c r="D394" s="400"/>
      <c r="E394" s="317"/>
      <c r="F394" s="318"/>
      <c r="G394" s="347"/>
      <c r="H394" s="319"/>
    </row>
    <row r="395" spans="1:8" ht="13.5" thickBot="1" x14ac:dyDescent="0.25">
      <c r="A395" s="375" t="s">
        <v>244</v>
      </c>
      <c r="B395" s="375" t="s">
        <v>1238</v>
      </c>
      <c r="C395" s="381" t="s">
        <v>621</v>
      </c>
      <c r="D395" s="509" t="s">
        <v>856</v>
      </c>
      <c r="E395" s="309"/>
      <c r="F395" s="310"/>
      <c r="G395" s="347"/>
    </row>
    <row r="396" spans="1:8" ht="13.5" thickBot="1" x14ac:dyDescent="0.25">
      <c r="A396" s="375" t="s">
        <v>244</v>
      </c>
      <c r="B396" s="375" t="s">
        <v>1238</v>
      </c>
      <c r="C396" s="384" t="s">
        <v>925</v>
      </c>
      <c r="D396" s="388" t="s">
        <v>697</v>
      </c>
      <c r="E396" s="385" t="s">
        <v>272</v>
      </c>
      <c r="F396" s="386" t="s">
        <v>274</v>
      </c>
      <c r="G396" s="386" t="s">
        <v>273</v>
      </c>
      <c r="H396" s="387" t="s">
        <v>353</v>
      </c>
    </row>
    <row r="397" spans="1:8" s="150" customFormat="1" x14ac:dyDescent="0.2">
      <c r="A397" s="375" t="s">
        <v>244</v>
      </c>
      <c r="B397" s="375" t="s">
        <v>1238</v>
      </c>
      <c r="C397" s="542"/>
      <c r="D397" s="390"/>
      <c r="E397" s="313"/>
      <c r="F397" s="314"/>
      <c r="G397" s="314"/>
      <c r="H397" s="391"/>
    </row>
    <row r="398" spans="1:8" x14ac:dyDescent="0.2">
      <c r="A398" s="375" t="s">
        <v>244</v>
      </c>
      <c r="B398" s="375" t="s">
        <v>1238</v>
      </c>
      <c r="C398" s="544" t="s">
        <v>222</v>
      </c>
      <c r="D398" s="360" t="s">
        <v>808</v>
      </c>
      <c r="E398" s="361"/>
      <c r="F398" s="318"/>
      <c r="G398" s="347"/>
      <c r="H398" s="331"/>
    </row>
    <row r="399" spans="1:8" x14ac:dyDescent="0.2">
      <c r="A399" s="375" t="s">
        <v>244</v>
      </c>
      <c r="B399" s="375" t="s">
        <v>1238</v>
      </c>
      <c r="C399" s="544"/>
      <c r="D399" s="360" t="s">
        <v>857</v>
      </c>
      <c r="E399" s="361"/>
      <c r="F399" s="318">
        <f>3*2.2</f>
        <v>6.6000000000000005</v>
      </c>
      <c r="G399" s="347"/>
      <c r="H399" s="331"/>
    </row>
    <row r="400" spans="1:8" x14ac:dyDescent="0.2">
      <c r="A400" s="375" t="s">
        <v>244</v>
      </c>
      <c r="B400" s="375" t="s">
        <v>1238</v>
      </c>
      <c r="C400" s="544"/>
      <c r="D400" s="360" t="s">
        <v>858</v>
      </c>
      <c r="E400" s="361"/>
      <c r="F400" s="318">
        <f>1.1*1.1</f>
        <v>1.2100000000000002</v>
      </c>
      <c r="G400" s="347"/>
      <c r="H400" s="331"/>
    </row>
    <row r="401" spans="1:8" x14ac:dyDescent="0.2">
      <c r="A401" s="375" t="s">
        <v>244</v>
      </c>
      <c r="B401" s="375" t="s">
        <v>1238</v>
      </c>
      <c r="C401" s="544"/>
      <c r="D401" s="360" t="s">
        <v>859</v>
      </c>
      <c r="E401" s="361"/>
      <c r="F401" s="318">
        <f>1.4*0.87</f>
        <v>1.218</v>
      </c>
      <c r="G401" s="347"/>
      <c r="H401" s="331"/>
    </row>
    <row r="402" spans="1:8" x14ac:dyDescent="0.2">
      <c r="A402" s="375" t="s">
        <v>244</v>
      </c>
      <c r="B402" s="375" t="s">
        <v>1238</v>
      </c>
      <c r="C402" s="544"/>
      <c r="D402" s="360" t="s">
        <v>816</v>
      </c>
      <c r="E402" s="361" t="s">
        <v>19</v>
      </c>
      <c r="F402" s="318">
        <v>9.0299999999999994</v>
      </c>
      <c r="G402" s="347"/>
      <c r="H402" s="315">
        <f>$F402*G402</f>
        <v>0</v>
      </c>
    </row>
    <row r="403" spans="1:8" s="150" customFormat="1" x14ac:dyDescent="0.2">
      <c r="A403" s="375" t="s">
        <v>244</v>
      </c>
      <c r="B403" s="375" t="s">
        <v>1238</v>
      </c>
      <c r="C403" s="544"/>
      <c r="D403" s="360"/>
      <c r="E403" s="361"/>
      <c r="F403" s="318"/>
      <c r="G403" s="347"/>
      <c r="H403" s="315"/>
    </row>
    <row r="404" spans="1:8" ht="33.75" x14ac:dyDescent="0.2">
      <c r="A404" s="375" t="s">
        <v>244</v>
      </c>
      <c r="B404" s="375" t="s">
        <v>1238</v>
      </c>
      <c r="C404" s="544" t="s">
        <v>223</v>
      </c>
      <c r="D404" s="320" t="s">
        <v>860</v>
      </c>
      <c r="E404" s="305"/>
      <c r="F404" s="78"/>
      <c r="G404" s="347"/>
      <c r="H404" s="315"/>
    </row>
    <row r="405" spans="1:8" x14ac:dyDescent="0.2">
      <c r="A405" s="375" t="s">
        <v>244</v>
      </c>
      <c r="B405" s="375" t="s">
        <v>1238</v>
      </c>
      <c r="C405" s="544"/>
      <c r="D405" s="320" t="s">
        <v>751</v>
      </c>
      <c r="E405" s="361" t="s">
        <v>19</v>
      </c>
      <c r="F405" s="318">
        <v>28.8</v>
      </c>
      <c r="G405" s="347"/>
      <c r="H405" s="323">
        <f>$F405*G405</f>
        <v>0</v>
      </c>
    </row>
    <row r="406" spans="1:8" s="150" customFormat="1" x14ac:dyDescent="0.2">
      <c r="A406" s="375" t="s">
        <v>244</v>
      </c>
      <c r="B406" s="375" t="s">
        <v>1238</v>
      </c>
      <c r="C406" s="544"/>
      <c r="D406" s="320"/>
      <c r="E406" s="361"/>
      <c r="F406" s="318"/>
      <c r="G406" s="347"/>
      <c r="H406" s="323"/>
    </row>
    <row r="407" spans="1:8" x14ac:dyDescent="0.2">
      <c r="A407" s="375" t="s">
        <v>244</v>
      </c>
      <c r="B407" s="375" t="s">
        <v>1238</v>
      </c>
      <c r="C407" s="544" t="s">
        <v>224</v>
      </c>
      <c r="D407" s="360" t="s">
        <v>861</v>
      </c>
      <c r="E407" s="361" t="s">
        <v>6</v>
      </c>
      <c r="F407" s="318">
        <v>24</v>
      </c>
      <c r="G407" s="347"/>
      <c r="H407" s="323">
        <f>$F407*G407</f>
        <v>0</v>
      </c>
    </row>
    <row r="408" spans="1:8" s="150" customFormat="1" x14ac:dyDescent="0.2">
      <c r="A408" s="375" t="s">
        <v>244</v>
      </c>
      <c r="B408" s="375" t="s">
        <v>1238</v>
      </c>
      <c r="C408" s="544"/>
      <c r="D408" s="360"/>
      <c r="E408" s="361"/>
      <c r="F408" s="318"/>
      <c r="G408" s="347"/>
      <c r="H408" s="323"/>
    </row>
    <row r="409" spans="1:8" x14ac:dyDescent="0.2">
      <c r="A409" s="375" t="s">
        <v>244</v>
      </c>
      <c r="B409" s="375" t="s">
        <v>1238</v>
      </c>
      <c r="C409" s="544" t="s">
        <v>225</v>
      </c>
      <c r="D409" s="360" t="s">
        <v>862</v>
      </c>
      <c r="E409" s="338" t="s">
        <v>767</v>
      </c>
      <c r="F409" s="318">
        <v>1</v>
      </c>
      <c r="G409" s="347"/>
      <c r="H409" s="323">
        <f>$F409*G409</f>
        <v>0</v>
      </c>
    </row>
    <row r="410" spans="1:8" s="150" customFormat="1" x14ac:dyDescent="0.2">
      <c r="A410" s="375" t="s">
        <v>244</v>
      </c>
      <c r="B410" s="375" t="s">
        <v>1238</v>
      </c>
      <c r="C410" s="544"/>
      <c r="D410" s="360"/>
      <c r="E410" s="338"/>
      <c r="F410" s="318"/>
      <c r="G410" s="347"/>
      <c r="H410" s="323"/>
    </row>
    <row r="411" spans="1:8" ht="90" x14ac:dyDescent="0.2">
      <c r="A411" s="375" t="s">
        <v>244</v>
      </c>
      <c r="B411" s="375" t="s">
        <v>1238</v>
      </c>
      <c r="C411" s="541" t="s">
        <v>226</v>
      </c>
      <c r="D411" s="320" t="s">
        <v>891</v>
      </c>
      <c r="E411" s="317" t="s">
        <v>728</v>
      </c>
      <c r="F411" s="318">
        <v>1</v>
      </c>
      <c r="G411" s="347"/>
      <c r="H411" s="323">
        <f>$F411*G411</f>
        <v>0</v>
      </c>
    </row>
    <row r="412" spans="1:8" s="150" customFormat="1" x14ac:dyDescent="0.2">
      <c r="A412" s="375" t="s">
        <v>244</v>
      </c>
      <c r="B412" s="375" t="s">
        <v>1238</v>
      </c>
      <c r="C412" s="541"/>
      <c r="D412" s="320"/>
      <c r="E412" s="317"/>
      <c r="F412" s="318"/>
      <c r="G412" s="347"/>
      <c r="H412" s="323"/>
    </row>
    <row r="413" spans="1:8" ht="22.5" x14ac:dyDescent="0.2">
      <c r="A413" s="375" t="s">
        <v>244</v>
      </c>
      <c r="B413" s="375" t="s">
        <v>1238</v>
      </c>
      <c r="C413" s="541" t="s">
        <v>227</v>
      </c>
      <c r="D413" s="320" t="s">
        <v>863</v>
      </c>
      <c r="E413" s="356" t="s">
        <v>6</v>
      </c>
      <c r="F413" s="348">
        <v>16</v>
      </c>
      <c r="G413" s="347"/>
      <c r="H413" s="323">
        <f>$F413*G413</f>
        <v>0</v>
      </c>
    </row>
    <row r="414" spans="1:8" s="150" customFormat="1" x14ac:dyDescent="0.2">
      <c r="A414" s="375" t="s">
        <v>244</v>
      </c>
      <c r="B414" s="375" t="s">
        <v>1238</v>
      </c>
      <c r="C414" s="541"/>
      <c r="D414" s="320"/>
      <c r="E414" s="356"/>
      <c r="F414" s="348"/>
      <c r="G414" s="347"/>
      <c r="H414" s="323"/>
    </row>
    <row r="415" spans="1:8" s="150" customFormat="1" ht="90" x14ac:dyDescent="0.2">
      <c r="A415" s="375" t="s">
        <v>244</v>
      </c>
      <c r="B415" s="375" t="s">
        <v>1238</v>
      </c>
      <c r="C415" s="541" t="s">
        <v>228</v>
      </c>
      <c r="D415" s="334" t="s">
        <v>1202</v>
      </c>
      <c r="E415" s="337"/>
      <c r="F415" s="326"/>
      <c r="G415" s="347"/>
      <c r="H415" s="323"/>
    </row>
    <row r="416" spans="1:8" s="150" customFormat="1" ht="22.5" x14ac:dyDescent="0.2">
      <c r="A416" s="375" t="s">
        <v>244</v>
      </c>
      <c r="B416" s="375" t="s">
        <v>1238</v>
      </c>
      <c r="C416" s="541"/>
      <c r="D416" s="362" t="s">
        <v>1189</v>
      </c>
      <c r="E416" s="337"/>
      <c r="F416" s="326"/>
      <c r="G416" s="347"/>
      <c r="H416" s="323"/>
    </row>
    <row r="417" spans="1:8" s="150" customFormat="1" x14ac:dyDescent="0.2">
      <c r="A417" s="375" t="s">
        <v>244</v>
      </c>
      <c r="B417" s="375" t="s">
        <v>1238</v>
      </c>
      <c r="C417" s="541"/>
      <c r="D417" s="362" t="s">
        <v>1190</v>
      </c>
      <c r="E417" s="305" t="s">
        <v>6</v>
      </c>
      <c r="F417" s="489">
        <v>4</v>
      </c>
      <c r="G417" s="347"/>
      <c r="H417" s="323">
        <f t="shared" ref="H417:H434" si="6">$F417*G417</f>
        <v>0</v>
      </c>
    </row>
    <row r="418" spans="1:8" s="150" customFormat="1" x14ac:dyDescent="0.2">
      <c r="A418" s="375" t="s">
        <v>244</v>
      </c>
      <c r="B418" s="375" t="s">
        <v>1238</v>
      </c>
      <c r="C418" s="541"/>
      <c r="D418" s="362" t="s">
        <v>1191</v>
      </c>
      <c r="E418" s="305" t="s">
        <v>6</v>
      </c>
      <c r="F418" s="489">
        <v>6</v>
      </c>
      <c r="G418" s="347"/>
      <c r="H418" s="323">
        <f t="shared" si="6"/>
        <v>0</v>
      </c>
    </row>
    <row r="419" spans="1:8" s="150" customFormat="1" x14ac:dyDescent="0.2">
      <c r="A419" s="375" t="s">
        <v>244</v>
      </c>
      <c r="B419" s="375" t="s">
        <v>1238</v>
      </c>
      <c r="C419" s="541"/>
      <c r="D419" s="362" t="s">
        <v>1192</v>
      </c>
      <c r="E419" s="305" t="s">
        <v>6</v>
      </c>
      <c r="F419" s="489">
        <v>2</v>
      </c>
      <c r="G419" s="347"/>
      <c r="H419" s="323">
        <f t="shared" si="6"/>
        <v>0</v>
      </c>
    </row>
    <row r="420" spans="1:8" s="150" customFormat="1" x14ac:dyDescent="0.2">
      <c r="A420" s="375" t="s">
        <v>244</v>
      </c>
      <c r="B420" s="375" t="s">
        <v>1238</v>
      </c>
      <c r="C420" s="541"/>
      <c r="D420" s="362" t="s">
        <v>1193</v>
      </c>
      <c r="E420" s="305" t="s">
        <v>6</v>
      </c>
      <c r="F420" s="489">
        <v>4</v>
      </c>
      <c r="G420" s="347"/>
      <c r="H420" s="323">
        <f t="shared" si="6"/>
        <v>0</v>
      </c>
    </row>
    <row r="421" spans="1:8" s="150" customFormat="1" x14ac:dyDescent="0.2">
      <c r="A421" s="375" t="s">
        <v>244</v>
      </c>
      <c r="B421" s="375" t="s">
        <v>1238</v>
      </c>
      <c r="C421" s="541"/>
      <c r="D421" s="362"/>
      <c r="E421" s="305"/>
      <c r="F421" s="489"/>
      <c r="G421" s="347"/>
      <c r="H421" s="323"/>
    </row>
    <row r="422" spans="1:8" s="150" customFormat="1" ht="33.75" x14ac:dyDescent="0.2">
      <c r="A422" s="375" t="s">
        <v>244</v>
      </c>
      <c r="B422" s="375" t="s">
        <v>1238</v>
      </c>
      <c r="C422" s="541" t="s">
        <v>229</v>
      </c>
      <c r="D422" s="336" t="s">
        <v>1194</v>
      </c>
      <c r="E422" s="337"/>
      <c r="F422" s="326"/>
      <c r="G422" s="347"/>
      <c r="H422" s="323"/>
    </row>
    <row r="423" spans="1:8" s="150" customFormat="1" x14ac:dyDescent="0.2">
      <c r="A423" s="375" t="s">
        <v>244</v>
      </c>
      <c r="B423" s="375" t="s">
        <v>1238</v>
      </c>
      <c r="C423" s="541"/>
      <c r="D423" s="329" t="s">
        <v>762</v>
      </c>
      <c r="E423" s="337"/>
      <c r="F423" s="326"/>
      <c r="G423" s="347"/>
      <c r="H423" s="323"/>
    </row>
    <row r="424" spans="1:8" s="150" customFormat="1" ht="22.5" x14ac:dyDescent="0.2">
      <c r="A424" s="375" t="s">
        <v>244</v>
      </c>
      <c r="B424" s="375" t="s">
        <v>1238</v>
      </c>
      <c r="C424" s="541"/>
      <c r="D424" s="336" t="s">
        <v>1203</v>
      </c>
      <c r="E424" s="337"/>
      <c r="F424" s="326"/>
      <c r="G424" s="347"/>
      <c r="H424" s="323"/>
    </row>
    <row r="425" spans="1:8" s="150" customFormat="1" ht="33.75" x14ac:dyDescent="0.2">
      <c r="A425" s="375" t="s">
        <v>244</v>
      </c>
      <c r="B425" s="375" t="s">
        <v>1238</v>
      </c>
      <c r="C425" s="541"/>
      <c r="D425" s="336" t="s">
        <v>1195</v>
      </c>
      <c r="E425" s="337" t="s">
        <v>812</v>
      </c>
      <c r="F425" s="326"/>
      <c r="G425" s="347"/>
      <c r="H425" s="323"/>
    </row>
    <row r="426" spans="1:8" s="150" customFormat="1" ht="22.5" x14ac:dyDescent="0.2">
      <c r="A426" s="375" t="s">
        <v>244</v>
      </c>
      <c r="B426" s="375" t="s">
        <v>1238</v>
      </c>
      <c r="C426" s="541"/>
      <c r="D426" s="497" t="s">
        <v>1196</v>
      </c>
      <c r="E426" s="337" t="s">
        <v>6</v>
      </c>
      <c r="F426" s="346">
        <v>173</v>
      </c>
      <c r="G426" s="347"/>
      <c r="H426" s="323">
        <f t="shared" si="6"/>
        <v>0</v>
      </c>
    </row>
    <row r="427" spans="1:8" s="150" customFormat="1" x14ac:dyDescent="0.2">
      <c r="A427" s="375" t="s">
        <v>244</v>
      </c>
      <c r="B427" s="375" t="s">
        <v>1238</v>
      </c>
      <c r="C427" s="541"/>
      <c r="D427" s="497"/>
      <c r="E427" s="337"/>
      <c r="F427" s="346"/>
      <c r="G427" s="347"/>
      <c r="H427" s="323"/>
    </row>
    <row r="428" spans="1:8" s="150" customFormat="1" ht="22.5" x14ac:dyDescent="0.2">
      <c r="A428" s="375" t="s">
        <v>244</v>
      </c>
      <c r="B428" s="375" t="s">
        <v>1238</v>
      </c>
      <c r="C428" s="541" t="s">
        <v>230</v>
      </c>
      <c r="D428" s="334" t="s">
        <v>1197</v>
      </c>
      <c r="E428" s="305"/>
      <c r="F428" s="78"/>
      <c r="G428" s="347"/>
      <c r="H428" s="323"/>
    </row>
    <row r="429" spans="1:8" s="150" customFormat="1" x14ac:dyDescent="0.2">
      <c r="A429" s="375" t="s">
        <v>244</v>
      </c>
      <c r="B429" s="375" t="s">
        <v>1238</v>
      </c>
      <c r="C429" s="541"/>
      <c r="D429" s="498" t="s">
        <v>1198</v>
      </c>
      <c r="E429" s="325" t="s">
        <v>6</v>
      </c>
      <c r="F429" s="499">
        <v>92</v>
      </c>
      <c r="G429" s="347"/>
      <c r="H429" s="323">
        <f t="shared" si="6"/>
        <v>0</v>
      </c>
    </row>
    <row r="430" spans="1:8" s="150" customFormat="1" x14ac:dyDescent="0.2">
      <c r="A430" s="375" t="s">
        <v>244</v>
      </c>
      <c r="B430" s="375" t="s">
        <v>1238</v>
      </c>
      <c r="C430" s="541"/>
      <c r="D430" s="498" t="s">
        <v>1199</v>
      </c>
      <c r="E430" s="325" t="s">
        <v>6</v>
      </c>
      <c r="F430" s="499">
        <v>65</v>
      </c>
      <c r="G430" s="347"/>
      <c r="H430" s="323">
        <f t="shared" si="6"/>
        <v>0</v>
      </c>
    </row>
    <row r="431" spans="1:8" s="150" customFormat="1" x14ac:dyDescent="0.2">
      <c r="A431" s="375" t="s">
        <v>244</v>
      </c>
      <c r="B431" s="375" t="s">
        <v>1238</v>
      </c>
      <c r="C431" s="541"/>
      <c r="D431" s="498" t="s">
        <v>1200</v>
      </c>
      <c r="E431" s="325" t="s">
        <v>6</v>
      </c>
      <c r="F431" s="499">
        <v>13</v>
      </c>
      <c r="G431" s="347"/>
      <c r="H431" s="323">
        <f t="shared" si="6"/>
        <v>0</v>
      </c>
    </row>
    <row r="432" spans="1:8" s="150" customFormat="1" x14ac:dyDescent="0.2">
      <c r="A432" s="375" t="s">
        <v>244</v>
      </c>
      <c r="B432" s="375" t="s">
        <v>1238</v>
      </c>
      <c r="C432" s="541"/>
      <c r="D432" s="498" t="s">
        <v>1201</v>
      </c>
      <c r="E432" s="325" t="s">
        <v>6</v>
      </c>
      <c r="F432" s="499">
        <v>3</v>
      </c>
      <c r="G432" s="347"/>
      <c r="H432" s="323">
        <f t="shared" si="6"/>
        <v>0</v>
      </c>
    </row>
    <row r="433" spans="1:9" s="150" customFormat="1" x14ac:dyDescent="0.2">
      <c r="A433" s="375" t="s">
        <v>244</v>
      </c>
      <c r="B433" s="375" t="s">
        <v>1238</v>
      </c>
      <c r="C433" s="541"/>
      <c r="D433" s="320"/>
      <c r="E433" s="356"/>
      <c r="F433" s="348"/>
      <c r="G433" s="347"/>
      <c r="H433" s="323"/>
    </row>
    <row r="434" spans="1:9" ht="22.5" x14ac:dyDescent="0.2">
      <c r="A434" s="375" t="s">
        <v>244</v>
      </c>
      <c r="B434" s="375" t="s">
        <v>1238</v>
      </c>
      <c r="C434" s="541" t="s">
        <v>231</v>
      </c>
      <c r="D434" s="329" t="s">
        <v>736</v>
      </c>
      <c r="E434" s="338" t="s">
        <v>767</v>
      </c>
      <c r="F434" s="348">
        <v>1</v>
      </c>
      <c r="G434" s="347"/>
      <c r="H434" s="323">
        <f t="shared" si="6"/>
        <v>0</v>
      </c>
    </row>
    <row r="435" spans="1:9" s="150" customFormat="1" x14ac:dyDescent="0.2">
      <c r="A435" s="375" t="s">
        <v>244</v>
      </c>
      <c r="B435" s="375" t="s">
        <v>1238</v>
      </c>
      <c r="C435" s="541"/>
      <c r="D435" s="329"/>
      <c r="E435" s="338"/>
      <c r="F435" s="348"/>
      <c r="G435" s="347"/>
      <c r="H435" s="323"/>
    </row>
    <row r="436" spans="1:9" s="150" customFormat="1" ht="22.5" x14ac:dyDescent="0.2">
      <c r="A436" s="375" t="s">
        <v>244</v>
      </c>
      <c r="B436" s="375" t="s">
        <v>1238</v>
      </c>
      <c r="C436" s="541" t="s">
        <v>232</v>
      </c>
      <c r="D436" s="327" t="s">
        <v>892</v>
      </c>
      <c r="E436" s="338"/>
      <c r="F436" s="348"/>
      <c r="G436" s="347"/>
      <c r="H436" s="323"/>
    </row>
    <row r="437" spans="1:9" s="150" customFormat="1" ht="13.5" thickBot="1" x14ac:dyDescent="0.25">
      <c r="A437" s="375" t="s">
        <v>244</v>
      </c>
      <c r="B437" s="375" t="s">
        <v>1238</v>
      </c>
      <c r="C437" s="541"/>
      <c r="D437" s="329"/>
      <c r="E437" s="338"/>
      <c r="F437" s="348"/>
      <c r="G437" s="545"/>
      <c r="H437" s="323"/>
    </row>
    <row r="438" spans="1:9" ht="13.5" thickBot="1" x14ac:dyDescent="0.25">
      <c r="A438" s="393" t="s">
        <v>255</v>
      </c>
      <c r="B438" s="393" t="s">
        <v>255</v>
      </c>
      <c r="C438" s="532"/>
      <c r="D438" s="528" t="s">
        <v>1215</v>
      </c>
      <c r="E438" s="529"/>
      <c r="F438" s="530"/>
      <c r="G438" s="515"/>
      <c r="H438" s="531">
        <f>SUM(H397:H437)</f>
        <v>0</v>
      </c>
    </row>
    <row r="439" spans="1:9" x14ac:dyDescent="0.2">
      <c r="A439" s="375" t="s">
        <v>244</v>
      </c>
      <c r="B439" s="375" t="s">
        <v>917</v>
      </c>
      <c r="C439" s="382"/>
      <c r="G439" s="347"/>
    </row>
    <row r="440" spans="1:9" ht="13.5" thickBot="1" x14ac:dyDescent="0.25">
      <c r="A440" s="375" t="s">
        <v>244</v>
      </c>
      <c r="B440" s="375" t="s">
        <v>917</v>
      </c>
      <c r="C440" s="302" t="s">
        <v>926</v>
      </c>
      <c r="D440" s="401" t="s">
        <v>864</v>
      </c>
      <c r="E440" s="358"/>
      <c r="F440" s="359"/>
      <c r="G440" s="545"/>
      <c r="H440" s="547"/>
    </row>
    <row r="441" spans="1:9" s="150" customFormat="1" ht="13.5" thickBot="1" x14ac:dyDescent="0.25">
      <c r="A441" s="375" t="s">
        <v>244</v>
      </c>
      <c r="B441" s="375" t="s">
        <v>917</v>
      </c>
      <c r="C441" s="384" t="s">
        <v>925</v>
      </c>
      <c r="D441" s="388" t="s">
        <v>697</v>
      </c>
      <c r="E441" s="385" t="s">
        <v>272</v>
      </c>
      <c r="F441" s="386" t="s">
        <v>274</v>
      </c>
      <c r="G441" s="546"/>
      <c r="H441" s="387" t="s">
        <v>353</v>
      </c>
    </row>
    <row r="442" spans="1:9" s="150" customFormat="1" x14ac:dyDescent="0.2">
      <c r="A442" s="375" t="s">
        <v>244</v>
      </c>
      <c r="B442" s="375" t="s">
        <v>917</v>
      </c>
      <c r="C442" s="3"/>
      <c r="D442" s="394"/>
      <c r="E442" s="358"/>
      <c r="F442" s="359"/>
      <c r="G442" s="347"/>
      <c r="H442" s="323"/>
    </row>
    <row r="443" spans="1:9" ht="22.5" x14ac:dyDescent="0.2">
      <c r="A443" s="375" t="s">
        <v>244</v>
      </c>
      <c r="B443" s="375" t="s">
        <v>917</v>
      </c>
      <c r="C443" s="3" t="s">
        <v>222</v>
      </c>
      <c r="D443" s="316" t="s">
        <v>893</v>
      </c>
      <c r="E443" s="317"/>
      <c r="F443" s="318"/>
      <c r="G443" s="347"/>
      <c r="H443" s="308"/>
      <c r="I443" s="395"/>
    </row>
    <row r="444" spans="1:9" x14ac:dyDescent="0.2">
      <c r="A444" s="375" t="s">
        <v>244</v>
      </c>
      <c r="B444" s="375" t="s">
        <v>917</v>
      </c>
      <c r="C444" s="3"/>
      <c r="D444" s="316" t="s">
        <v>865</v>
      </c>
      <c r="E444" s="317"/>
      <c r="F444" s="318"/>
      <c r="G444" s="347"/>
      <c r="H444" s="308"/>
    </row>
    <row r="445" spans="1:9" x14ac:dyDescent="0.2">
      <c r="A445" s="375" t="s">
        <v>244</v>
      </c>
      <c r="B445" s="375" t="s">
        <v>917</v>
      </c>
      <c r="C445" s="3"/>
      <c r="D445" s="316" t="s">
        <v>866</v>
      </c>
      <c r="E445" s="317"/>
      <c r="F445" s="318"/>
      <c r="G445" s="347"/>
      <c r="H445" s="308"/>
    </row>
    <row r="446" spans="1:9" x14ac:dyDescent="0.2">
      <c r="A446" s="375" t="s">
        <v>244</v>
      </c>
      <c r="B446" s="375" t="s">
        <v>917</v>
      </c>
      <c r="C446" s="3"/>
      <c r="D446" s="316" t="s">
        <v>867</v>
      </c>
      <c r="E446" s="317"/>
      <c r="F446" s="318"/>
      <c r="G446" s="347"/>
      <c r="H446" s="308"/>
    </row>
    <row r="447" spans="1:9" x14ac:dyDescent="0.2">
      <c r="A447" s="375" t="s">
        <v>244</v>
      </c>
      <c r="B447" s="375" t="s">
        <v>917</v>
      </c>
      <c r="C447" s="3"/>
      <c r="D447" s="316" t="s">
        <v>868</v>
      </c>
      <c r="E447" s="317"/>
      <c r="F447" s="318"/>
      <c r="G447" s="347"/>
      <c r="H447" s="308"/>
    </row>
    <row r="448" spans="1:9" x14ac:dyDescent="0.2">
      <c r="A448" s="375" t="s">
        <v>244</v>
      </c>
      <c r="B448" s="375" t="s">
        <v>917</v>
      </c>
      <c r="C448" s="3"/>
      <c r="D448" s="316" t="s">
        <v>869</v>
      </c>
      <c r="E448" s="317"/>
      <c r="F448" s="318"/>
      <c r="G448" s="347"/>
      <c r="H448" s="308"/>
    </row>
    <row r="449" spans="1:8" x14ac:dyDescent="0.2">
      <c r="A449" s="375" t="s">
        <v>244</v>
      </c>
      <c r="B449" s="375" t="s">
        <v>917</v>
      </c>
      <c r="C449" s="3"/>
      <c r="D449" s="316" t="s">
        <v>870</v>
      </c>
      <c r="E449" s="317"/>
      <c r="F449" s="318"/>
      <c r="G449" s="347"/>
      <c r="H449" s="308"/>
    </row>
    <row r="450" spans="1:8" x14ac:dyDescent="0.2">
      <c r="A450" s="375" t="s">
        <v>244</v>
      </c>
      <c r="B450" s="375" t="s">
        <v>917</v>
      </c>
      <c r="C450" s="3"/>
      <c r="D450" s="316" t="s">
        <v>871</v>
      </c>
      <c r="E450" s="317"/>
      <c r="F450" s="318"/>
      <c r="G450" s="347"/>
      <c r="H450" s="308"/>
    </row>
    <row r="451" spans="1:8" x14ac:dyDescent="0.2">
      <c r="A451" s="375" t="s">
        <v>244</v>
      </c>
      <c r="B451" s="375" t="s">
        <v>917</v>
      </c>
      <c r="C451" s="3"/>
      <c r="D451" s="402" t="s">
        <v>702</v>
      </c>
      <c r="E451" s="317" t="s">
        <v>19</v>
      </c>
      <c r="F451" s="318">
        <f>1.32+1.08+1+1.44+1.2+1.44+2.4</f>
        <v>9.8800000000000008</v>
      </c>
      <c r="G451" s="347"/>
      <c r="H451" s="308">
        <f>$F451*G451</f>
        <v>0</v>
      </c>
    </row>
    <row r="452" spans="1:8" s="150" customFormat="1" x14ac:dyDescent="0.2">
      <c r="A452" s="375" t="s">
        <v>244</v>
      </c>
      <c r="B452" s="375" t="s">
        <v>917</v>
      </c>
      <c r="C452" s="3"/>
      <c r="D452" s="402"/>
      <c r="E452" s="317"/>
      <c r="F452" s="318"/>
      <c r="G452" s="347"/>
      <c r="H452" s="308"/>
    </row>
    <row r="453" spans="1:8" ht="22.5" x14ac:dyDescent="0.2">
      <c r="A453" s="375" t="s">
        <v>244</v>
      </c>
      <c r="B453" s="375" t="s">
        <v>917</v>
      </c>
      <c r="C453" s="3" t="s">
        <v>223</v>
      </c>
      <c r="D453" s="363" t="s">
        <v>894</v>
      </c>
      <c r="E453" s="317" t="s">
        <v>6</v>
      </c>
      <c r="F453" s="318">
        <v>160</v>
      </c>
      <c r="G453" s="347"/>
      <c r="H453" s="308">
        <f>$F453*G453</f>
        <v>0</v>
      </c>
    </row>
    <row r="454" spans="1:8" s="150" customFormat="1" x14ac:dyDescent="0.2">
      <c r="A454" s="375" t="s">
        <v>244</v>
      </c>
      <c r="B454" s="375" t="s">
        <v>917</v>
      </c>
      <c r="C454" s="3"/>
      <c r="D454" s="363"/>
      <c r="E454" s="317"/>
      <c r="F454" s="318"/>
      <c r="G454" s="347"/>
      <c r="H454" s="308"/>
    </row>
    <row r="455" spans="1:8" ht="33.75" x14ac:dyDescent="0.2">
      <c r="A455" s="375" t="s">
        <v>244</v>
      </c>
      <c r="B455" s="375" t="s">
        <v>917</v>
      </c>
      <c r="C455" s="3" t="s">
        <v>224</v>
      </c>
      <c r="D455" s="363" t="s">
        <v>895</v>
      </c>
      <c r="E455" s="305"/>
      <c r="F455" s="61"/>
      <c r="G455" s="347"/>
      <c r="H455" s="308"/>
    </row>
    <row r="456" spans="1:8" x14ac:dyDescent="0.2">
      <c r="A456" s="375" t="s">
        <v>244</v>
      </c>
      <c r="B456" s="375" t="s">
        <v>917</v>
      </c>
      <c r="C456" s="3"/>
      <c r="D456" s="363" t="s">
        <v>872</v>
      </c>
      <c r="E456" s="353" t="s">
        <v>19</v>
      </c>
      <c r="F456" s="354">
        <v>600</v>
      </c>
      <c r="G456" s="347"/>
      <c r="H456" s="308">
        <f>$F456*G456</f>
        <v>0</v>
      </c>
    </row>
    <row r="457" spans="1:8" s="150" customFormat="1" x14ac:dyDescent="0.2">
      <c r="A457" s="375" t="s">
        <v>244</v>
      </c>
      <c r="B457" s="375" t="s">
        <v>917</v>
      </c>
      <c r="C457" s="3"/>
      <c r="D457" s="363"/>
      <c r="E457" s="353"/>
      <c r="F457" s="354"/>
      <c r="G457" s="347"/>
      <c r="H457" s="308"/>
    </row>
    <row r="458" spans="1:8" ht="59.25" customHeight="1" x14ac:dyDescent="0.2">
      <c r="A458" s="375" t="s">
        <v>244</v>
      </c>
      <c r="B458" s="375" t="s">
        <v>917</v>
      </c>
      <c r="C458" s="3" t="s">
        <v>225</v>
      </c>
      <c r="D458" s="328" t="s">
        <v>873</v>
      </c>
      <c r="E458" s="403"/>
      <c r="F458" s="553"/>
      <c r="G458" s="347"/>
      <c r="H458" s="364"/>
    </row>
    <row r="459" spans="1:8" x14ac:dyDescent="0.2">
      <c r="A459" s="375" t="s">
        <v>244</v>
      </c>
      <c r="B459" s="375" t="s">
        <v>917</v>
      </c>
      <c r="C459" s="3"/>
      <c r="D459" s="328" t="s">
        <v>874</v>
      </c>
      <c r="E459" s="325" t="s">
        <v>6</v>
      </c>
      <c r="F459" s="554">
        <v>2</v>
      </c>
      <c r="G459" s="347"/>
      <c r="H459" s="308">
        <f>$F459*G459</f>
        <v>0</v>
      </c>
    </row>
    <row r="460" spans="1:8" s="150" customFormat="1" x14ac:dyDescent="0.2">
      <c r="A460" s="375" t="s">
        <v>244</v>
      </c>
      <c r="B460" s="375" t="s">
        <v>917</v>
      </c>
      <c r="C460" s="3"/>
      <c r="D460" s="328"/>
      <c r="E460" s="325"/>
      <c r="F460" s="554"/>
      <c r="G460" s="347"/>
      <c r="H460" s="308"/>
    </row>
    <row r="461" spans="1:8" ht="112.5" x14ac:dyDescent="0.2">
      <c r="A461" s="375" t="s">
        <v>244</v>
      </c>
      <c r="B461" s="375" t="s">
        <v>917</v>
      </c>
      <c r="C461" s="3" t="s">
        <v>226</v>
      </c>
      <c r="D461" s="365" t="s">
        <v>896</v>
      </c>
      <c r="E461" s="317" t="s">
        <v>728</v>
      </c>
      <c r="F461" s="555">
        <v>6</v>
      </c>
      <c r="G461" s="347"/>
      <c r="H461" s="308">
        <f>$F461*G461</f>
        <v>0</v>
      </c>
    </row>
    <row r="462" spans="1:8" s="150" customFormat="1" x14ac:dyDescent="0.2">
      <c r="A462" s="375" t="s">
        <v>244</v>
      </c>
      <c r="B462" s="375" t="s">
        <v>917</v>
      </c>
      <c r="C462" s="3"/>
      <c r="D462" s="365"/>
      <c r="E462" s="317"/>
      <c r="F462" s="555"/>
      <c r="G462" s="347"/>
      <c r="H462" s="308"/>
    </row>
    <row r="463" spans="1:8" ht="48" customHeight="1" x14ac:dyDescent="0.2">
      <c r="A463" s="375" t="s">
        <v>244</v>
      </c>
      <c r="B463" s="375" t="s">
        <v>917</v>
      </c>
      <c r="C463" s="3" t="s">
        <v>227</v>
      </c>
      <c r="D463" s="366" t="s">
        <v>897</v>
      </c>
      <c r="E463" s="317"/>
      <c r="F463" s="555"/>
      <c r="G463" s="347"/>
      <c r="H463" s="308"/>
    </row>
    <row r="464" spans="1:8" x14ac:dyDescent="0.2">
      <c r="A464" s="375" t="s">
        <v>244</v>
      </c>
      <c r="B464" s="375" t="s">
        <v>917</v>
      </c>
      <c r="C464" s="3"/>
      <c r="D464" s="367" t="s">
        <v>875</v>
      </c>
      <c r="E464" s="317" t="s">
        <v>6</v>
      </c>
      <c r="F464" s="555">
        <v>6</v>
      </c>
      <c r="G464" s="347"/>
      <c r="H464" s="308">
        <f>$F464*G464</f>
        <v>0</v>
      </c>
    </row>
    <row r="465" spans="1:8" x14ac:dyDescent="0.2">
      <c r="A465" s="375" t="s">
        <v>244</v>
      </c>
      <c r="B465" s="375" t="s">
        <v>917</v>
      </c>
      <c r="C465" s="3"/>
      <c r="D465" s="367" t="s">
        <v>876</v>
      </c>
      <c r="E465" s="317" t="s">
        <v>6</v>
      </c>
      <c r="F465" s="555">
        <v>6</v>
      </c>
      <c r="G465" s="347"/>
      <c r="H465" s="308">
        <f>$F465*G465</f>
        <v>0</v>
      </c>
    </row>
    <row r="466" spans="1:8" x14ac:dyDescent="0.2">
      <c r="A466" s="375" t="s">
        <v>244</v>
      </c>
      <c r="B466" s="375" t="s">
        <v>917</v>
      </c>
      <c r="C466" s="3"/>
      <c r="D466" s="367" t="s">
        <v>877</v>
      </c>
      <c r="E466" s="317" t="s">
        <v>6</v>
      </c>
      <c r="F466" s="555">
        <v>6</v>
      </c>
      <c r="G466" s="347"/>
      <c r="H466" s="308">
        <f>$F466*G466</f>
        <v>0</v>
      </c>
    </row>
    <row r="467" spans="1:8" x14ac:dyDescent="0.2">
      <c r="A467" s="375" t="s">
        <v>244</v>
      </c>
      <c r="B467" s="375" t="s">
        <v>917</v>
      </c>
      <c r="C467" s="3"/>
      <c r="D467" s="367" t="s">
        <v>878</v>
      </c>
      <c r="E467" s="317" t="s">
        <v>6</v>
      </c>
      <c r="F467" s="555">
        <v>6</v>
      </c>
      <c r="G467" s="347"/>
      <c r="H467" s="308">
        <f>$F467*G467</f>
        <v>0</v>
      </c>
    </row>
    <row r="468" spans="1:8" s="150" customFormat="1" x14ac:dyDescent="0.2">
      <c r="A468" s="375" t="s">
        <v>244</v>
      </c>
      <c r="B468" s="375" t="s">
        <v>917</v>
      </c>
      <c r="C468" s="3"/>
      <c r="D468" s="367"/>
      <c r="E468" s="317"/>
      <c r="F468" s="555"/>
      <c r="G468" s="347"/>
      <c r="H468" s="308"/>
    </row>
    <row r="469" spans="1:8" ht="123.75" x14ac:dyDescent="0.2">
      <c r="A469" s="375" t="s">
        <v>244</v>
      </c>
      <c r="B469" s="375" t="s">
        <v>917</v>
      </c>
      <c r="C469" s="3" t="s">
        <v>228</v>
      </c>
      <c r="D469" s="365" t="s">
        <v>898</v>
      </c>
      <c r="E469" s="317" t="s">
        <v>728</v>
      </c>
      <c r="F469" s="555">
        <v>1</v>
      </c>
      <c r="G469" s="347"/>
      <c r="H469" s="308">
        <f>$F469*G469</f>
        <v>0</v>
      </c>
    </row>
    <row r="470" spans="1:8" s="150" customFormat="1" x14ac:dyDescent="0.2">
      <c r="A470" s="375" t="s">
        <v>244</v>
      </c>
      <c r="B470" s="375" t="s">
        <v>917</v>
      </c>
      <c r="C470" s="3"/>
      <c r="D470" s="365"/>
      <c r="E470" s="317"/>
      <c r="F470" s="555"/>
      <c r="G470" s="347"/>
      <c r="H470" s="308"/>
    </row>
    <row r="471" spans="1:8" ht="45" x14ac:dyDescent="0.2">
      <c r="A471" s="375" t="s">
        <v>244</v>
      </c>
      <c r="B471" s="375" t="s">
        <v>917</v>
      </c>
      <c r="C471" s="3" t="s">
        <v>229</v>
      </c>
      <c r="D471" s="336" t="s">
        <v>899</v>
      </c>
      <c r="E471" s="317"/>
      <c r="F471" s="555"/>
      <c r="G471" s="347"/>
      <c r="H471" s="308"/>
    </row>
    <row r="472" spans="1:8" x14ac:dyDescent="0.2">
      <c r="A472" s="375" t="s">
        <v>244</v>
      </c>
      <c r="B472" s="375" t="s">
        <v>917</v>
      </c>
      <c r="C472" s="3"/>
      <c r="D472" s="367" t="s">
        <v>879</v>
      </c>
      <c r="E472" s="317" t="s">
        <v>6</v>
      </c>
      <c r="F472" s="555">
        <v>1</v>
      </c>
      <c r="G472" s="347"/>
      <c r="H472" s="308">
        <f>$F472*G472</f>
        <v>0</v>
      </c>
    </row>
    <row r="473" spans="1:8" x14ac:dyDescent="0.2">
      <c r="A473" s="375" t="s">
        <v>244</v>
      </c>
      <c r="B473" s="375" t="s">
        <v>917</v>
      </c>
      <c r="C473" s="3"/>
      <c r="D473" s="367" t="s">
        <v>876</v>
      </c>
      <c r="E473" s="317" t="s">
        <v>6</v>
      </c>
      <c r="F473" s="555">
        <v>1</v>
      </c>
      <c r="G473" s="347"/>
      <c r="H473" s="308">
        <f>$F473*G473</f>
        <v>0</v>
      </c>
    </row>
    <row r="474" spans="1:8" x14ac:dyDescent="0.2">
      <c r="A474" s="375" t="s">
        <v>244</v>
      </c>
      <c r="B474" s="375" t="s">
        <v>917</v>
      </c>
      <c r="C474" s="3"/>
      <c r="D474" s="367" t="s">
        <v>877</v>
      </c>
      <c r="E474" s="317" t="s">
        <v>6</v>
      </c>
      <c r="F474" s="555">
        <v>1</v>
      </c>
      <c r="G474" s="347"/>
      <c r="H474" s="308">
        <f>$F474*G474</f>
        <v>0</v>
      </c>
    </row>
    <row r="475" spans="1:8" s="150" customFormat="1" x14ac:dyDescent="0.2">
      <c r="A475" s="375" t="s">
        <v>244</v>
      </c>
      <c r="B475" s="375" t="s">
        <v>917</v>
      </c>
      <c r="C475" s="3"/>
      <c r="D475" s="367"/>
      <c r="E475" s="317"/>
      <c r="F475" s="555"/>
      <c r="G475" s="347"/>
      <c r="H475" s="308"/>
    </row>
    <row r="476" spans="1:8" ht="114.75" customHeight="1" x14ac:dyDescent="0.2">
      <c r="A476" s="375" t="s">
        <v>244</v>
      </c>
      <c r="B476" s="375" t="s">
        <v>917</v>
      </c>
      <c r="C476" s="3" t="s">
        <v>230</v>
      </c>
      <c r="D476" s="365" t="s">
        <v>900</v>
      </c>
      <c r="E476" s="317" t="s">
        <v>728</v>
      </c>
      <c r="F476" s="555">
        <v>2</v>
      </c>
      <c r="G476" s="347"/>
      <c r="H476" s="308">
        <f>$F476*G476</f>
        <v>0</v>
      </c>
    </row>
    <row r="477" spans="1:8" s="150" customFormat="1" x14ac:dyDescent="0.2">
      <c r="A477" s="375" t="s">
        <v>244</v>
      </c>
      <c r="B477" s="375" t="s">
        <v>917</v>
      </c>
      <c r="C477" s="3"/>
      <c r="D477" s="365"/>
      <c r="E477" s="317"/>
      <c r="F477" s="555"/>
      <c r="G477" s="347"/>
      <c r="H477" s="308"/>
    </row>
    <row r="478" spans="1:8" ht="45" x14ac:dyDescent="0.2">
      <c r="A478" s="375" t="s">
        <v>244</v>
      </c>
      <c r="B478" s="375" t="s">
        <v>917</v>
      </c>
      <c r="C478" s="3" t="s">
        <v>804</v>
      </c>
      <c r="D478" s="366" t="s">
        <v>901</v>
      </c>
      <c r="E478" s="317"/>
      <c r="F478" s="555"/>
      <c r="G478" s="347"/>
      <c r="H478" s="308"/>
    </row>
    <row r="479" spans="1:8" x14ac:dyDescent="0.2">
      <c r="A479" s="375" t="s">
        <v>244</v>
      </c>
      <c r="B479" s="375" t="s">
        <v>917</v>
      </c>
      <c r="C479" s="3"/>
      <c r="D479" s="367" t="s">
        <v>875</v>
      </c>
      <c r="E479" s="317" t="s">
        <v>6</v>
      </c>
      <c r="F479" s="555">
        <v>2</v>
      </c>
      <c r="G479" s="347"/>
      <c r="H479" s="308">
        <f>$F479*G479</f>
        <v>0</v>
      </c>
    </row>
    <row r="480" spans="1:8" x14ac:dyDescent="0.2">
      <c r="A480" s="375" t="s">
        <v>244</v>
      </c>
      <c r="B480" s="375" t="s">
        <v>917</v>
      </c>
      <c r="C480" s="3"/>
      <c r="D480" s="367" t="s">
        <v>876</v>
      </c>
      <c r="E480" s="317" t="s">
        <v>6</v>
      </c>
      <c r="F480" s="555">
        <v>2</v>
      </c>
      <c r="G480" s="347"/>
      <c r="H480" s="308">
        <f>$F480*G480</f>
        <v>0</v>
      </c>
    </row>
    <row r="481" spans="1:8" x14ac:dyDescent="0.2">
      <c r="A481" s="375" t="s">
        <v>244</v>
      </c>
      <c r="B481" s="375" t="s">
        <v>917</v>
      </c>
      <c r="C481" s="3"/>
      <c r="D481" s="367" t="s">
        <v>877</v>
      </c>
      <c r="E481" s="317" t="s">
        <v>6</v>
      </c>
      <c r="F481" s="555">
        <v>2</v>
      </c>
      <c r="G481" s="347"/>
      <c r="H481" s="308">
        <f>$F481*G481</f>
        <v>0</v>
      </c>
    </row>
    <row r="482" spans="1:8" x14ac:dyDescent="0.2">
      <c r="A482" s="375" t="s">
        <v>244</v>
      </c>
      <c r="B482" s="375" t="s">
        <v>917</v>
      </c>
      <c r="C482" s="3"/>
      <c r="D482" s="367" t="s">
        <v>878</v>
      </c>
      <c r="E482" s="317" t="s">
        <v>6</v>
      </c>
      <c r="F482" s="555">
        <v>2</v>
      </c>
      <c r="G482" s="347"/>
      <c r="H482" s="308">
        <f>$F482*G482</f>
        <v>0</v>
      </c>
    </row>
    <row r="483" spans="1:8" s="150" customFormat="1" x14ac:dyDescent="0.2">
      <c r="A483" s="375" t="s">
        <v>244</v>
      </c>
      <c r="B483" s="375" t="s">
        <v>917</v>
      </c>
      <c r="C483" s="3"/>
      <c r="D483" s="367"/>
      <c r="E483" s="317"/>
      <c r="F483" s="555"/>
      <c r="G483" s="347"/>
      <c r="H483" s="308"/>
    </row>
    <row r="484" spans="1:8" ht="112.5" x14ac:dyDescent="0.2">
      <c r="A484" s="375" t="s">
        <v>244</v>
      </c>
      <c r="B484" s="375" t="s">
        <v>917</v>
      </c>
      <c r="C484" s="3" t="s">
        <v>231</v>
      </c>
      <c r="D484" s="365" t="s">
        <v>902</v>
      </c>
      <c r="E484" s="317" t="s">
        <v>728</v>
      </c>
      <c r="F484" s="555">
        <v>1</v>
      </c>
      <c r="G484" s="347"/>
      <c r="H484" s="308">
        <f>$F484*G484</f>
        <v>0</v>
      </c>
    </row>
    <row r="485" spans="1:8" s="150" customFormat="1" x14ac:dyDescent="0.2">
      <c r="A485" s="375" t="s">
        <v>244</v>
      </c>
      <c r="B485" s="375" t="s">
        <v>917</v>
      </c>
      <c r="C485" s="3"/>
      <c r="D485" s="365"/>
      <c r="E485" s="317"/>
      <c r="F485" s="555"/>
      <c r="G485" s="347"/>
      <c r="H485" s="308"/>
    </row>
    <row r="486" spans="1:8" ht="45" x14ac:dyDescent="0.2">
      <c r="A486" s="375" t="s">
        <v>244</v>
      </c>
      <c r="B486" s="375" t="s">
        <v>917</v>
      </c>
      <c r="C486" s="3" t="s">
        <v>232</v>
      </c>
      <c r="D486" s="336" t="s">
        <v>903</v>
      </c>
      <c r="E486" s="317"/>
      <c r="F486" s="555"/>
      <c r="G486" s="347"/>
      <c r="H486" s="308"/>
    </row>
    <row r="487" spans="1:8" x14ac:dyDescent="0.2">
      <c r="A487" s="375" t="s">
        <v>244</v>
      </c>
      <c r="B487" s="375" t="s">
        <v>917</v>
      </c>
      <c r="C487" s="3"/>
      <c r="D487" s="367" t="s">
        <v>875</v>
      </c>
      <c r="E487" s="317" t="s">
        <v>6</v>
      </c>
      <c r="F487" s="555">
        <v>1</v>
      </c>
      <c r="G487" s="347"/>
      <c r="H487" s="308">
        <f>$F487*G487</f>
        <v>0</v>
      </c>
    </row>
    <row r="488" spans="1:8" x14ac:dyDescent="0.2">
      <c r="A488" s="375" t="s">
        <v>244</v>
      </c>
      <c r="B488" s="375" t="s">
        <v>917</v>
      </c>
      <c r="C488" s="3"/>
      <c r="D488" s="367" t="s">
        <v>876</v>
      </c>
      <c r="E488" s="317" t="s">
        <v>6</v>
      </c>
      <c r="F488" s="555">
        <v>1</v>
      </c>
      <c r="G488" s="347"/>
      <c r="H488" s="308">
        <f>$F488*G488</f>
        <v>0</v>
      </c>
    </row>
    <row r="489" spans="1:8" x14ac:dyDescent="0.2">
      <c r="A489" s="375" t="s">
        <v>244</v>
      </c>
      <c r="B489" s="375" t="s">
        <v>917</v>
      </c>
      <c r="C489" s="3"/>
      <c r="D489" s="367" t="s">
        <v>877</v>
      </c>
      <c r="E489" s="317" t="s">
        <v>6</v>
      </c>
      <c r="F489" s="555">
        <v>1</v>
      </c>
      <c r="G489" s="347"/>
      <c r="H489" s="308">
        <f>$F489*G489</f>
        <v>0</v>
      </c>
    </row>
    <row r="490" spans="1:8" s="150" customFormat="1" x14ac:dyDescent="0.2">
      <c r="A490" s="375" t="s">
        <v>244</v>
      </c>
      <c r="B490" s="375" t="s">
        <v>917</v>
      </c>
      <c r="C490" s="3"/>
      <c r="D490" s="367"/>
      <c r="E490" s="317"/>
      <c r="F490" s="555"/>
      <c r="G490" s="347"/>
      <c r="H490" s="308"/>
    </row>
    <row r="491" spans="1:8" ht="112.5" x14ac:dyDescent="0.2">
      <c r="A491" s="375" t="s">
        <v>244</v>
      </c>
      <c r="B491" s="375" t="s">
        <v>917</v>
      </c>
      <c r="C491" s="3" t="s">
        <v>233</v>
      </c>
      <c r="D491" s="365" t="s">
        <v>904</v>
      </c>
      <c r="E491" s="317" t="s">
        <v>728</v>
      </c>
      <c r="F491" s="555">
        <v>1</v>
      </c>
      <c r="G491" s="347"/>
      <c r="H491" s="308">
        <f>$F491*G491</f>
        <v>0</v>
      </c>
    </row>
    <row r="492" spans="1:8" s="150" customFormat="1" x14ac:dyDescent="0.2">
      <c r="A492" s="375" t="s">
        <v>244</v>
      </c>
      <c r="B492" s="375" t="s">
        <v>917</v>
      </c>
      <c r="C492" s="3"/>
      <c r="D492" s="365"/>
      <c r="E492" s="317"/>
      <c r="F492" s="555"/>
      <c r="G492" s="347"/>
      <c r="H492" s="308"/>
    </row>
    <row r="493" spans="1:8" ht="45" x14ac:dyDescent="0.2">
      <c r="A493" s="375" t="s">
        <v>244</v>
      </c>
      <c r="B493" s="375" t="s">
        <v>917</v>
      </c>
      <c r="C493" s="3" t="s">
        <v>234</v>
      </c>
      <c r="D493" s="336" t="s">
        <v>905</v>
      </c>
      <c r="E493" s="317"/>
      <c r="F493" s="555"/>
      <c r="G493" s="347"/>
      <c r="H493" s="308"/>
    </row>
    <row r="494" spans="1:8" x14ac:dyDescent="0.2">
      <c r="A494" s="375" t="s">
        <v>244</v>
      </c>
      <c r="B494" s="375" t="s">
        <v>917</v>
      </c>
      <c r="C494" s="3"/>
      <c r="D494" s="367" t="s">
        <v>875</v>
      </c>
      <c r="E494" s="317" t="s">
        <v>6</v>
      </c>
      <c r="F494" s="555">
        <v>1</v>
      </c>
      <c r="G494" s="347"/>
      <c r="H494" s="308">
        <f>$F494*G494</f>
        <v>0</v>
      </c>
    </row>
    <row r="495" spans="1:8" x14ac:dyDescent="0.2">
      <c r="A495" s="375" t="s">
        <v>244</v>
      </c>
      <c r="B495" s="375" t="s">
        <v>917</v>
      </c>
      <c r="C495" s="3"/>
      <c r="D495" s="367" t="s">
        <v>877</v>
      </c>
      <c r="E495" s="317" t="s">
        <v>6</v>
      </c>
      <c r="F495" s="555">
        <v>1</v>
      </c>
      <c r="G495" s="347"/>
      <c r="H495" s="308">
        <f>$F495*G495</f>
        <v>0</v>
      </c>
    </row>
    <row r="496" spans="1:8" s="150" customFormat="1" x14ac:dyDescent="0.2">
      <c r="A496" s="375" t="s">
        <v>244</v>
      </c>
      <c r="B496" s="375" t="s">
        <v>917</v>
      </c>
      <c r="C496" s="3"/>
      <c r="D496" s="367"/>
      <c r="E496" s="317"/>
      <c r="F496" s="555"/>
      <c r="G496" s="347"/>
      <c r="H496" s="308"/>
    </row>
    <row r="497" spans="1:8" ht="112.5" x14ac:dyDescent="0.2">
      <c r="A497" s="375" t="s">
        <v>244</v>
      </c>
      <c r="B497" s="375" t="s">
        <v>917</v>
      </c>
      <c r="C497" s="3" t="s">
        <v>235</v>
      </c>
      <c r="D497" s="365" t="s">
        <v>906</v>
      </c>
      <c r="E497" s="317" t="s">
        <v>728</v>
      </c>
      <c r="F497" s="555">
        <v>2</v>
      </c>
      <c r="G497" s="347"/>
      <c r="H497" s="308">
        <f>$F497*G497</f>
        <v>0</v>
      </c>
    </row>
    <row r="498" spans="1:8" s="150" customFormat="1" x14ac:dyDescent="0.2">
      <c r="A498" s="375" t="s">
        <v>244</v>
      </c>
      <c r="B498" s="375" t="s">
        <v>917</v>
      </c>
      <c r="C498" s="3"/>
      <c r="D498" s="365"/>
      <c r="E498" s="317"/>
      <c r="F498" s="555"/>
      <c r="G498" s="347"/>
      <c r="H498" s="308"/>
    </row>
    <row r="499" spans="1:8" ht="33.75" customHeight="1" x14ac:dyDescent="0.2">
      <c r="A499" s="375" t="s">
        <v>244</v>
      </c>
      <c r="B499" s="375" t="s">
        <v>917</v>
      </c>
      <c r="C499" s="3" t="s">
        <v>236</v>
      </c>
      <c r="D499" s="336" t="s">
        <v>907</v>
      </c>
      <c r="E499" s="317"/>
      <c r="F499" s="555"/>
      <c r="G499" s="347"/>
      <c r="H499" s="308"/>
    </row>
    <row r="500" spans="1:8" x14ac:dyDescent="0.2">
      <c r="A500" s="375" t="s">
        <v>244</v>
      </c>
      <c r="B500" s="375" t="s">
        <v>917</v>
      </c>
      <c r="C500" s="3"/>
      <c r="D500" s="367" t="s">
        <v>876</v>
      </c>
      <c r="E500" s="317" t="s">
        <v>6</v>
      </c>
      <c r="F500" s="555">
        <v>2</v>
      </c>
      <c r="G500" s="347"/>
      <c r="H500" s="308">
        <f>$F500*G500</f>
        <v>0</v>
      </c>
    </row>
    <row r="501" spans="1:8" x14ac:dyDescent="0.2">
      <c r="A501" s="375" t="s">
        <v>244</v>
      </c>
      <c r="B501" s="375" t="s">
        <v>917</v>
      </c>
      <c r="C501" s="3"/>
      <c r="D501" s="367" t="s">
        <v>877</v>
      </c>
      <c r="E501" s="317" t="s">
        <v>6</v>
      </c>
      <c r="F501" s="555">
        <v>2</v>
      </c>
      <c r="G501" s="347"/>
      <c r="H501" s="308">
        <f>$F501*G501</f>
        <v>0</v>
      </c>
    </row>
    <row r="502" spans="1:8" s="150" customFormat="1" x14ac:dyDescent="0.2">
      <c r="A502" s="375" t="s">
        <v>244</v>
      </c>
      <c r="B502" s="375" t="s">
        <v>917</v>
      </c>
      <c r="C502" s="3"/>
      <c r="D502" s="367"/>
      <c r="E502" s="317"/>
      <c r="F502" s="555"/>
      <c r="G502" s="347"/>
      <c r="H502" s="308"/>
    </row>
    <row r="503" spans="1:8" ht="112.5" x14ac:dyDescent="0.2">
      <c r="A503" s="375" t="s">
        <v>244</v>
      </c>
      <c r="B503" s="375" t="s">
        <v>917</v>
      </c>
      <c r="C503" s="3" t="s">
        <v>237</v>
      </c>
      <c r="D503" s="365" t="s">
        <v>908</v>
      </c>
      <c r="E503" s="317" t="s">
        <v>728</v>
      </c>
      <c r="F503" s="555">
        <v>2</v>
      </c>
      <c r="G503" s="347"/>
      <c r="H503" s="308">
        <f>$F503*G503</f>
        <v>0</v>
      </c>
    </row>
    <row r="504" spans="1:8" s="150" customFormat="1" x14ac:dyDescent="0.2">
      <c r="A504" s="375" t="s">
        <v>244</v>
      </c>
      <c r="B504" s="375" t="s">
        <v>917</v>
      </c>
      <c r="C504" s="3"/>
      <c r="D504" s="365"/>
      <c r="E504" s="317"/>
      <c r="F504" s="555"/>
      <c r="G504" s="347"/>
      <c r="H504" s="308"/>
    </row>
    <row r="505" spans="1:8" ht="34.5" customHeight="1" x14ac:dyDescent="0.2">
      <c r="A505" s="375" t="s">
        <v>244</v>
      </c>
      <c r="B505" s="375" t="s">
        <v>917</v>
      </c>
      <c r="C505" s="3" t="s">
        <v>238</v>
      </c>
      <c r="D505" s="336" t="s">
        <v>909</v>
      </c>
      <c r="E505" s="317"/>
      <c r="F505" s="555"/>
      <c r="G505" s="347"/>
      <c r="H505" s="308"/>
    </row>
    <row r="506" spans="1:8" x14ac:dyDescent="0.2">
      <c r="A506" s="375" t="s">
        <v>244</v>
      </c>
      <c r="B506" s="375" t="s">
        <v>917</v>
      </c>
      <c r="C506" s="3"/>
      <c r="D506" s="328" t="s">
        <v>880</v>
      </c>
      <c r="E506" s="317" t="s">
        <v>6</v>
      </c>
      <c r="F506" s="555">
        <v>2</v>
      </c>
      <c r="G506" s="347"/>
      <c r="H506" s="308">
        <f>$F506*G506</f>
        <v>0</v>
      </c>
    </row>
    <row r="507" spans="1:8" x14ac:dyDescent="0.2">
      <c r="A507" s="375" t="s">
        <v>244</v>
      </c>
      <c r="B507" s="375" t="s">
        <v>917</v>
      </c>
      <c r="C507" s="3"/>
      <c r="D507" s="328" t="s">
        <v>880</v>
      </c>
      <c r="E507" s="317" t="s">
        <v>6</v>
      </c>
      <c r="F507" s="555">
        <v>2</v>
      </c>
      <c r="G507" s="347"/>
      <c r="H507" s="308">
        <f>$F507*G507</f>
        <v>0</v>
      </c>
    </row>
    <row r="508" spans="1:8" x14ac:dyDescent="0.2">
      <c r="A508" s="375" t="s">
        <v>244</v>
      </c>
      <c r="B508" s="375" t="s">
        <v>917</v>
      </c>
      <c r="C508" s="3"/>
      <c r="D508" s="328" t="s">
        <v>881</v>
      </c>
      <c r="E508" s="317" t="s">
        <v>6</v>
      </c>
      <c r="F508" s="555">
        <v>2</v>
      </c>
      <c r="G508" s="347"/>
      <c r="H508" s="308">
        <f>$F508*G508</f>
        <v>0</v>
      </c>
    </row>
    <row r="509" spans="1:8" x14ac:dyDescent="0.2">
      <c r="A509" s="375" t="s">
        <v>244</v>
      </c>
      <c r="B509" s="375" t="s">
        <v>917</v>
      </c>
      <c r="C509" s="3"/>
      <c r="D509" s="368" t="s">
        <v>882</v>
      </c>
      <c r="E509" s="317" t="s">
        <v>6</v>
      </c>
      <c r="F509" s="555">
        <v>2</v>
      </c>
      <c r="G509" s="347"/>
      <c r="H509" s="308">
        <f>$F509*G509</f>
        <v>0</v>
      </c>
    </row>
    <row r="510" spans="1:8" x14ac:dyDescent="0.2">
      <c r="A510" s="375" t="s">
        <v>244</v>
      </c>
      <c r="B510" s="375" t="s">
        <v>917</v>
      </c>
      <c r="C510" s="3"/>
      <c r="D510" s="368" t="s">
        <v>883</v>
      </c>
      <c r="E510" s="317"/>
      <c r="F510" s="555"/>
      <c r="G510" s="347"/>
      <c r="H510" s="308"/>
    </row>
    <row r="511" spans="1:8" s="150" customFormat="1" x14ac:dyDescent="0.2">
      <c r="A511" s="375" t="s">
        <v>244</v>
      </c>
      <c r="B511" s="375" t="s">
        <v>917</v>
      </c>
      <c r="C511" s="3"/>
      <c r="D511" s="368"/>
      <c r="E511" s="317"/>
      <c r="F511" s="555"/>
      <c r="G511" s="347"/>
      <c r="H511" s="308"/>
    </row>
    <row r="512" spans="1:8" ht="22.5" x14ac:dyDescent="0.2">
      <c r="A512" s="375" t="s">
        <v>244</v>
      </c>
      <c r="B512" s="375" t="s">
        <v>917</v>
      </c>
      <c r="C512" s="437" t="s">
        <v>239</v>
      </c>
      <c r="D512" s="316" t="s">
        <v>910</v>
      </c>
      <c r="E512" s="317"/>
      <c r="F512" s="555"/>
      <c r="G512" s="347"/>
      <c r="H512" s="308"/>
    </row>
    <row r="513" spans="1:8" x14ac:dyDescent="0.2">
      <c r="A513" s="375" t="s">
        <v>244</v>
      </c>
      <c r="B513" s="375" t="s">
        <v>917</v>
      </c>
      <c r="C513" s="437"/>
      <c r="D513" s="316" t="s">
        <v>884</v>
      </c>
      <c r="E513" s="317"/>
      <c r="F513" s="555"/>
      <c r="G513" s="347"/>
      <c r="H513" s="308"/>
    </row>
    <row r="514" spans="1:8" x14ac:dyDescent="0.2">
      <c r="A514" s="375" t="s">
        <v>244</v>
      </c>
      <c r="B514" s="375" t="s">
        <v>917</v>
      </c>
      <c r="C514" s="437"/>
      <c r="D514" s="316" t="s">
        <v>885</v>
      </c>
      <c r="E514" s="317"/>
      <c r="F514" s="555"/>
      <c r="G514" s="347"/>
      <c r="H514" s="308"/>
    </row>
    <row r="515" spans="1:8" x14ac:dyDescent="0.2">
      <c r="A515" s="375" t="s">
        <v>244</v>
      </c>
      <c r="B515" s="375" t="s">
        <v>917</v>
      </c>
      <c r="C515" s="437"/>
      <c r="D515" s="316" t="s">
        <v>886</v>
      </c>
      <c r="E515" s="317"/>
      <c r="F515" s="555"/>
      <c r="G515" s="347"/>
      <c r="H515" s="308"/>
    </row>
    <row r="516" spans="1:8" x14ac:dyDescent="0.2">
      <c r="A516" s="375" t="s">
        <v>244</v>
      </c>
      <c r="B516" s="375" t="s">
        <v>917</v>
      </c>
      <c r="C516" s="437"/>
      <c r="D516" s="402" t="s">
        <v>3</v>
      </c>
      <c r="E516" s="317" t="s">
        <v>19</v>
      </c>
      <c r="F516" s="555">
        <f>9.6+8.8+4</f>
        <v>22.4</v>
      </c>
      <c r="G516" s="347"/>
      <c r="H516" s="308">
        <f>$F516*G516</f>
        <v>0</v>
      </c>
    </row>
    <row r="517" spans="1:8" s="150" customFormat="1" x14ac:dyDescent="0.2">
      <c r="A517" s="375" t="s">
        <v>244</v>
      </c>
      <c r="B517" s="375" t="s">
        <v>917</v>
      </c>
      <c r="C517" s="437"/>
      <c r="D517" s="402"/>
      <c r="E517" s="317"/>
      <c r="F517" s="555"/>
      <c r="G517" s="347"/>
      <c r="H517" s="308"/>
    </row>
    <row r="518" spans="1:8" ht="22.5" x14ac:dyDescent="0.2">
      <c r="A518" s="375" t="s">
        <v>244</v>
      </c>
      <c r="B518" s="375" t="s">
        <v>917</v>
      </c>
      <c r="C518" s="437" t="s">
        <v>338</v>
      </c>
      <c r="D518" s="316" t="s">
        <v>893</v>
      </c>
      <c r="E518" s="317"/>
      <c r="F518" s="555"/>
      <c r="G518" s="347"/>
      <c r="H518" s="308"/>
    </row>
    <row r="519" spans="1:8" x14ac:dyDescent="0.2">
      <c r="A519" s="375" t="s">
        <v>244</v>
      </c>
      <c r="B519" s="375" t="s">
        <v>917</v>
      </c>
      <c r="C519" s="437"/>
      <c r="D519" s="316" t="s">
        <v>865</v>
      </c>
      <c r="E519" s="317"/>
      <c r="F519" s="555"/>
      <c r="G519" s="347"/>
      <c r="H519" s="308"/>
    </row>
    <row r="520" spans="1:8" x14ac:dyDescent="0.2">
      <c r="A520" s="375" t="s">
        <v>244</v>
      </c>
      <c r="B520" s="375" t="s">
        <v>917</v>
      </c>
      <c r="C520" s="437"/>
      <c r="D520" s="316" t="s">
        <v>866</v>
      </c>
      <c r="E520" s="317"/>
      <c r="F520" s="555"/>
      <c r="G520" s="347"/>
      <c r="H520" s="308"/>
    </row>
    <row r="521" spans="1:8" x14ac:dyDescent="0.2">
      <c r="A521" s="375" t="s">
        <v>244</v>
      </c>
      <c r="B521" s="375" t="s">
        <v>917</v>
      </c>
      <c r="C521" s="437"/>
      <c r="D521" s="316" t="s">
        <v>867</v>
      </c>
      <c r="E521" s="317"/>
      <c r="F521" s="555"/>
      <c r="G521" s="347"/>
      <c r="H521" s="308"/>
    </row>
    <row r="522" spans="1:8" x14ac:dyDescent="0.2">
      <c r="A522" s="375" t="s">
        <v>244</v>
      </c>
      <c r="B522" s="375" t="s">
        <v>917</v>
      </c>
      <c r="C522" s="437"/>
      <c r="D522" s="316" t="s">
        <v>868</v>
      </c>
      <c r="E522" s="317"/>
      <c r="F522" s="555"/>
      <c r="G522" s="347"/>
      <c r="H522" s="308"/>
    </row>
    <row r="523" spans="1:8" x14ac:dyDescent="0.2">
      <c r="A523" s="375" t="s">
        <v>244</v>
      </c>
      <c r="B523" s="375" t="s">
        <v>917</v>
      </c>
      <c r="C523" s="437"/>
      <c r="D523" s="316" t="s">
        <v>869</v>
      </c>
      <c r="E523" s="317"/>
      <c r="F523" s="555"/>
      <c r="G523" s="347"/>
      <c r="H523" s="308"/>
    </row>
    <row r="524" spans="1:8" x14ac:dyDescent="0.2">
      <c r="A524" s="375" t="s">
        <v>244</v>
      </c>
      <c r="B524" s="375" t="s">
        <v>917</v>
      </c>
      <c r="C524" s="437"/>
      <c r="D524" s="316" t="s">
        <v>870</v>
      </c>
      <c r="E524" s="317"/>
      <c r="F524" s="555"/>
      <c r="G524" s="347"/>
      <c r="H524" s="308"/>
    </row>
    <row r="525" spans="1:8" x14ac:dyDescent="0.2">
      <c r="A525" s="375" t="s">
        <v>244</v>
      </c>
      <c r="B525" s="375" t="s">
        <v>917</v>
      </c>
      <c r="C525" s="437"/>
      <c r="D525" s="316" t="s">
        <v>871</v>
      </c>
      <c r="E525" s="317"/>
      <c r="F525" s="555"/>
      <c r="G525" s="347"/>
      <c r="H525" s="308"/>
    </row>
    <row r="526" spans="1:8" x14ac:dyDescent="0.2">
      <c r="A526" s="375" t="s">
        <v>244</v>
      </c>
      <c r="B526" s="375" t="s">
        <v>917</v>
      </c>
      <c r="C526" s="437"/>
      <c r="D526" s="402" t="s">
        <v>702</v>
      </c>
      <c r="E526" s="317" t="s">
        <v>19</v>
      </c>
      <c r="F526" s="555">
        <f>1.32+1.08+1+1.44+1.2+1.44+2.4</f>
        <v>9.8800000000000008</v>
      </c>
      <c r="G526" s="347"/>
      <c r="H526" s="308">
        <f>$F526*G526</f>
        <v>0</v>
      </c>
    </row>
    <row r="527" spans="1:8" s="150" customFormat="1" x14ac:dyDescent="0.2">
      <c r="A527" s="375" t="s">
        <v>244</v>
      </c>
      <c r="B527" s="375" t="s">
        <v>917</v>
      </c>
      <c r="C527" s="437"/>
      <c r="D527" s="402"/>
      <c r="E527" s="317"/>
      <c r="F527" s="555"/>
      <c r="G527" s="347"/>
      <c r="H527" s="308"/>
    </row>
    <row r="528" spans="1:8" ht="22.5" x14ac:dyDescent="0.2">
      <c r="A528" s="375" t="s">
        <v>244</v>
      </c>
      <c r="B528" s="375" t="s">
        <v>917</v>
      </c>
      <c r="C528" s="437" t="s">
        <v>800</v>
      </c>
      <c r="D528" s="363" t="s">
        <v>894</v>
      </c>
      <c r="E528" s="317" t="s">
        <v>6</v>
      </c>
      <c r="F528" s="555">
        <v>160</v>
      </c>
      <c r="G528" s="347"/>
      <c r="H528" s="308">
        <f>$F528*G528</f>
        <v>0</v>
      </c>
    </row>
    <row r="529" spans="1:8" s="150" customFormat="1" x14ac:dyDescent="0.2">
      <c r="A529" s="375" t="s">
        <v>244</v>
      </c>
      <c r="B529" s="375" t="s">
        <v>917</v>
      </c>
      <c r="C529" s="437"/>
      <c r="D529" s="363"/>
      <c r="E529" s="317"/>
      <c r="F529" s="555"/>
      <c r="G529" s="347"/>
      <c r="H529" s="308"/>
    </row>
    <row r="530" spans="1:8" ht="22.5" x14ac:dyDescent="0.2">
      <c r="A530" s="375" t="s">
        <v>244</v>
      </c>
      <c r="B530" s="375" t="s">
        <v>917</v>
      </c>
      <c r="C530" s="437" t="s">
        <v>804</v>
      </c>
      <c r="D530" s="329" t="s">
        <v>736</v>
      </c>
      <c r="E530" s="369" t="s">
        <v>767</v>
      </c>
      <c r="F530" s="332">
        <v>1</v>
      </c>
      <c r="G530" s="347"/>
      <c r="H530" s="308">
        <f>$F530*G530</f>
        <v>0</v>
      </c>
    </row>
    <row r="531" spans="1:8" s="150" customFormat="1" x14ac:dyDescent="0.2">
      <c r="A531" s="375" t="s">
        <v>244</v>
      </c>
      <c r="B531" s="375" t="s">
        <v>917</v>
      </c>
      <c r="C531" s="437"/>
      <c r="D531" s="329"/>
      <c r="E531" s="369"/>
      <c r="F531" s="332"/>
      <c r="G531" s="347"/>
      <c r="H531" s="308"/>
    </row>
    <row r="532" spans="1:8" s="150" customFormat="1" ht="22.5" x14ac:dyDescent="0.2">
      <c r="A532" s="375" t="s">
        <v>244</v>
      </c>
      <c r="B532" s="375" t="s">
        <v>917</v>
      </c>
      <c r="C532" s="437" t="s">
        <v>805</v>
      </c>
      <c r="D532" s="334" t="s">
        <v>1119</v>
      </c>
      <c r="E532" s="369"/>
      <c r="F532" s="332"/>
      <c r="G532" s="347"/>
      <c r="H532" s="308"/>
    </row>
    <row r="533" spans="1:8" s="150" customFormat="1" x14ac:dyDescent="0.2">
      <c r="A533" s="375" t="s">
        <v>244</v>
      </c>
      <c r="B533" s="375" t="s">
        <v>917</v>
      </c>
      <c r="C533" s="437"/>
      <c r="D533" s="367" t="s">
        <v>1117</v>
      </c>
      <c r="E533" s="369" t="s">
        <v>6</v>
      </c>
      <c r="F533" s="332">
        <v>21</v>
      </c>
      <c r="G533" s="347"/>
      <c r="H533" s="308">
        <f t="shared" ref="H533:H536" si="7">$F533*G533</f>
        <v>0</v>
      </c>
    </row>
    <row r="534" spans="1:8" s="150" customFormat="1" x14ac:dyDescent="0.2">
      <c r="A534" s="375" t="s">
        <v>244</v>
      </c>
      <c r="B534" s="375" t="s">
        <v>917</v>
      </c>
      <c r="C534" s="437"/>
      <c r="D534" s="367" t="s">
        <v>1118</v>
      </c>
      <c r="E534" s="369" t="s">
        <v>6</v>
      </c>
      <c r="F534" s="332">
        <v>353</v>
      </c>
      <c r="G534" s="347"/>
      <c r="H534" s="308">
        <f t="shared" si="7"/>
        <v>0</v>
      </c>
    </row>
    <row r="535" spans="1:8" s="150" customFormat="1" x14ac:dyDescent="0.2">
      <c r="A535" s="375" t="s">
        <v>244</v>
      </c>
      <c r="B535" s="375" t="s">
        <v>917</v>
      </c>
      <c r="C535" s="437"/>
      <c r="D535" s="367"/>
      <c r="E535" s="369"/>
      <c r="F535" s="332"/>
      <c r="G535" s="347"/>
      <c r="H535" s="308"/>
    </row>
    <row r="536" spans="1:8" s="150" customFormat="1" x14ac:dyDescent="0.2">
      <c r="A536" s="375" t="s">
        <v>244</v>
      </c>
      <c r="B536" s="375" t="s">
        <v>917</v>
      </c>
      <c r="C536" s="437"/>
      <c r="D536" s="469" t="s">
        <v>1097</v>
      </c>
      <c r="E536" s="369" t="s">
        <v>6</v>
      </c>
      <c r="F536" s="332">
        <v>2</v>
      </c>
      <c r="G536" s="347"/>
      <c r="H536" s="308">
        <f t="shared" si="7"/>
        <v>0</v>
      </c>
    </row>
    <row r="537" spans="1:8" s="150" customFormat="1" ht="13.5" thickBot="1" x14ac:dyDescent="0.25">
      <c r="A537" s="375" t="s">
        <v>244</v>
      </c>
      <c r="B537" s="375" t="s">
        <v>917</v>
      </c>
      <c r="C537" s="437"/>
      <c r="D537" s="469"/>
      <c r="E537" s="369"/>
      <c r="F537" s="332"/>
      <c r="G537" s="347"/>
      <c r="H537" s="308"/>
    </row>
    <row r="538" spans="1:8" ht="13.5" thickBot="1" x14ac:dyDescent="0.25">
      <c r="A538" s="393" t="s">
        <v>255</v>
      </c>
      <c r="B538" s="393" t="s">
        <v>255</v>
      </c>
      <c r="C538" s="511"/>
      <c r="D538" s="522" t="s">
        <v>1216</v>
      </c>
      <c r="E538" s="533"/>
      <c r="F538" s="534"/>
      <c r="G538" s="534"/>
      <c r="H538" s="531">
        <f>SUM(H442:H536)</f>
        <v>0</v>
      </c>
    </row>
    <row r="539" spans="1:8" s="150" customFormat="1" x14ac:dyDescent="0.2">
      <c r="A539" s="399" t="s">
        <v>244</v>
      </c>
      <c r="B539" s="399" t="s">
        <v>963</v>
      </c>
      <c r="C539" s="3"/>
      <c r="D539" s="394"/>
      <c r="E539" s="358"/>
      <c r="F539" s="359"/>
      <c r="G539" s="359"/>
      <c r="H539" s="323"/>
    </row>
    <row r="540" spans="1:8" s="150" customFormat="1" ht="13.5" thickBot="1" x14ac:dyDescent="0.25">
      <c r="A540" s="399" t="s">
        <v>244</v>
      </c>
      <c r="B540" s="399" t="s">
        <v>963</v>
      </c>
      <c r="C540" s="302" t="s">
        <v>928</v>
      </c>
      <c r="D540" s="401" t="s">
        <v>927</v>
      </c>
      <c r="E540" s="358"/>
      <c r="F540" s="359"/>
      <c r="G540" s="347"/>
      <c r="H540" s="323"/>
    </row>
    <row r="541" spans="1:8" s="150" customFormat="1" ht="13.5" thickBot="1" x14ac:dyDescent="0.25">
      <c r="A541" s="399" t="s">
        <v>244</v>
      </c>
      <c r="B541" s="399" t="s">
        <v>963</v>
      </c>
      <c r="C541" s="384" t="s">
        <v>925</v>
      </c>
      <c r="D541" s="388" t="s">
        <v>697</v>
      </c>
      <c r="E541" s="385" t="s">
        <v>272</v>
      </c>
      <c r="F541" s="386" t="s">
        <v>274</v>
      </c>
      <c r="G541" s="386" t="s">
        <v>273</v>
      </c>
      <c r="H541" s="387" t="s">
        <v>353</v>
      </c>
    </row>
    <row r="542" spans="1:8" s="150" customFormat="1" x14ac:dyDescent="0.2">
      <c r="A542" s="399" t="s">
        <v>244</v>
      </c>
      <c r="B542" s="399" t="s">
        <v>963</v>
      </c>
      <c r="C542" s="437"/>
      <c r="D542" s="408" t="s">
        <v>929</v>
      </c>
      <c r="E542" s="313"/>
      <c r="F542" s="314"/>
      <c r="G542" s="314"/>
      <c r="H542" s="416"/>
    </row>
    <row r="543" spans="1:8" s="150" customFormat="1" x14ac:dyDescent="0.2">
      <c r="A543" s="399" t="s">
        <v>244</v>
      </c>
      <c r="B543" s="399" t="s">
        <v>963</v>
      </c>
      <c r="C543" s="437" t="s">
        <v>222</v>
      </c>
      <c r="D543" s="409" t="s">
        <v>930</v>
      </c>
      <c r="E543" s="313"/>
      <c r="F543" s="314"/>
      <c r="G543" s="314"/>
      <c r="H543" s="416"/>
    </row>
    <row r="544" spans="1:8" s="150" customFormat="1" x14ac:dyDescent="0.2">
      <c r="A544" s="399" t="s">
        <v>244</v>
      </c>
      <c r="B544" s="399" t="s">
        <v>963</v>
      </c>
      <c r="C544" s="437"/>
      <c r="D544" s="410" t="s">
        <v>931</v>
      </c>
      <c r="E544" s="313"/>
      <c r="F544" s="314"/>
      <c r="G544" s="314"/>
      <c r="H544" s="416"/>
    </row>
    <row r="545" spans="1:8" s="150" customFormat="1" x14ac:dyDescent="0.2">
      <c r="A545" s="399" t="s">
        <v>244</v>
      </c>
      <c r="B545" s="399" t="s">
        <v>963</v>
      </c>
      <c r="C545" s="437"/>
      <c r="D545" s="410" t="s">
        <v>932</v>
      </c>
      <c r="E545" s="313"/>
      <c r="F545" s="314"/>
      <c r="G545" s="314"/>
      <c r="H545" s="416"/>
    </row>
    <row r="546" spans="1:8" s="150" customFormat="1" x14ac:dyDescent="0.2">
      <c r="A546" s="399" t="s">
        <v>244</v>
      </c>
      <c r="B546" s="399" t="s">
        <v>963</v>
      </c>
      <c r="C546" s="437"/>
      <c r="D546" s="410" t="s">
        <v>933</v>
      </c>
      <c r="E546" s="313"/>
      <c r="F546" s="314"/>
      <c r="G546" s="314"/>
      <c r="H546" s="416"/>
    </row>
    <row r="547" spans="1:8" s="150" customFormat="1" x14ac:dyDescent="0.2">
      <c r="A547" s="399" t="s">
        <v>244</v>
      </c>
      <c r="B547" s="399" t="s">
        <v>963</v>
      </c>
      <c r="C547" s="437"/>
      <c r="D547" s="410" t="s">
        <v>934</v>
      </c>
      <c r="E547" s="313"/>
      <c r="F547" s="314"/>
      <c r="G547" s="314"/>
      <c r="H547" s="416"/>
    </row>
    <row r="548" spans="1:8" s="150" customFormat="1" x14ac:dyDescent="0.2">
      <c r="A548" s="399" t="s">
        <v>244</v>
      </c>
      <c r="B548" s="399" t="s">
        <v>963</v>
      </c>
      <c r="C548" s="437"/>
      <c r="D548" s="410" t="s">
        <v>935</v>
      </c>
      <c r="E548" s="313"/>
      <c r="F548" s="314"/>
      <c r="G548" s="314"/>
      <c r="H548" s="416"/>
    </row>
    <row r="549" spans="1:8" s="150" customFormat="1" x14ac:dyDescent="0.2">
      <c r="A549" s="399" t="s">
        <v>244</v>
      </c>
      <c r="B549" s="399" t="s">
        <v>963</v>
      </c>
      <c r="C549" s="437"/>
      <c r="D549" s="410" t="s">
        <v>936</v>
      </c>
      <c r="E549" s="313"/>
      <c r="F549" s="314"/>
      <c r="G549" s="314"/>
      <c r="H549" s="416"/>
    </row>
    <row r="550" spans="1:8" s="150" customFormat="1" x14ac:dyDescent="0.2">
      <c r="A550" s="399" t="s">
        <v>244</v>
      </c>
      <c r="B550" s="399" t="s">
        <v>963</v>
      </c>
      <c r="C550" s="437"/>
      <c r="D550" s="410" t="s">
        <v>937</v>
      </c>
      <c r="E550" s="313"/>
      <c r="F550" s="314"/>
      <c r="G550" s="314"/>
      <c r="H550" s="416"/>
    </row>
    <row r="551" spans="1:8" s="150" customFormat="1" x14ac:dyDescent="0.2">
      <c r="A551" s="399" t="s">
        <v>244</v>
      </c>
      <c r="B551" s="399" t="s">
        <v>963</v>
      </c>
      <c r="C551" s="437"/>
      <c r="D551" s="410" t="s">
        <v>938</v>
      </c>
      <c r="E551" s="313"/>
      <c r="F551" s="314"/>
      <c r="G551" s="314"/>
      <c r="H551" s="416"/>
    </row>
    <row r="552" spans="1:8" s="150" customFormat="1" x14ac:dyDescent="0.2">
      <c r="A552" s="399" t="s">
        <v>244</v>
      </c>
      <c r="B552" s="399" t="s">
        <v>963</v>
      </c>
      <c r="C552" s="437"/>
      <c r="D552" s="410" t="s">
        <v>939</v>
      </c>
      <c r="E552" s="313" t="s">
        <v>19</v>
      </c>
      <c r="F552" s="314">
        <v>28.04</v>
      </c>
      <c r="G552" s="314"/>
      <c r="H552" s="416">
        <f>$F552*G552</f>
        <v>0</v>
      </c>
    </row>
    <row r="553" spans="1:8" s="150" customFormat="1" x14ac:dyDescent="0.2">
      <c r="A553" s="399" t="s">
        <v>244</v>
      </c>
      <c r="B553" s="399" t="s">
        <v>963</v>
      </c>
      <c r="C553" s="437"/>
      <c r="D553" s="390"/>
      <c r="E553" s="313"/>
      <c r="F553" s="314"/>
      <c r="G553" s="314"/>
      <c r="H553" s="416"/>
    </row>
    <row r="554" spans="1:8" s="150" customFormat="1" ht="33.75" x14ac:dyDescent="0.2">
      <c r="A554" s="399" t="s">
        <v>244</v>
      </c>
      <c r="B554" s="399" t="s">
        <v>963</v>
      </c>
      <c r="C554" s="437" t="s">
        <v>223</v>
      </c>
      <c r="D554" s="411" t="s">
        <v>940</v>
      </c>
      <c r="E554" s="412"/>
      <c r="F554" s="413"/>
      <c r="G554" s="314"/>
      <c r="H554" s="416"/>
    </row>
    <row r="555" spans="1:8" s="150" customFormat="1" x14ac:dyDescent="0.2">
      <c r="A555" s="399" t="s">
        <v>244</v>
      </c>
      <c r="B555" s="399" t="s">
        <v>963</v>
      </c>
      <c r="C555" s="437"/>
      <c r="D555" s="411" t="s">
        <v>751</v>
      </c>
      <c r="E555" s="414" t="s">
        <v>19</v>
      </c>
      <c r="F555" s="415">
        <v>171</v>
      </c>
      <c r="G555" s="314"/>
      <c r="H555" s="416">
        <f t="shared" ref="H555:H616" si="8">$F555*G555</f>
        <v>0</v>
      </c>
    </row>
    <row r="556" spans="1:8" s="150" customFormat="1" x14ac:dyDescent="0.2">
      <c r="A556" s="399" t="s">
        <v>244</v>
      </c>
      <c r="B556" s="399" t="s">
        <v>963</v>
      </c>
      <c r="C556" s="437"/>
      <c r="D556" s="411"/>
      <c r="E556" s="414"/>
      <c r="F556" s="415"/>
      <c r="G556" s="314"/>
      <c r="H556" s="416"/>
    </row>
    <row r="557" spans="1:8" s="150" customFormat="1" x14ac:dyDescent="0.2">
      <c r="A557" s="399" t="s">
        <v>244</v>
      </c>
      <c r="B557" s="399" t="s">
        <v>963</v>
      </c>
      <c r="C557" s="437" t="s">
        <v>224</v>
      </c>
      <c r="D557" s="411" t="s">
        <v>941</v>
      </c>
      <c r="E557" s="414" t="s">
        <v>6</v>
      </c>
      <c r="F557" s="415">
        <v>7</v>
      </c>
      <c r="G557" s="314"/>
      <c r="H557" s="416">
        <f t="shared" si="8"/>
        <v>0</v>
      </c>
    </row>
    <row r="558" spans="1:8" s="150" customFormat="1" x14ac:dyDescent="0.2">
      <c r="A558" s="399" t="s">
        <v>244</v>
      </c>
      <c r="B558" s="399" t="s">
        <v>963</v>
      </c>
      <c r="C558" s="437"/>
      <c r="D558" s="411"/>
      <c r="E558" s="414"/>
      <c r="F558" s="415"/>
      <c r="G558" s="314"/>
      <c r="H558" s="416"/>
    </row>
    <row r="559" spans="1:8" s="150" customFormat="1" ht="22.5" x14ac:dyDescent="0.2">
      <c r="A559" s="399" t="s">
        <v>244</v>
      </c>
      <c r="B559" s="399" t="s">
        <v>963</v>
      </c>
      <c r="C559" s="437" t="s">
        <v>225</v>
      </c>
      <c r="D559" s="411" t="s">
        <v>942</v>
      </c>
      <c r="E559" s="414" t="s">
        <v>6</v>
      </c>
      <c r="F559" s="415">
        <v>69</v>
      </c>
      <c r="G559" s="314"/>
      <c r="H559" s="416">
        <f t="shared" si="8"/>
        <v>0</v>
      </c>
    </row>
    <row r="560" spans="1:8" s="150" customFormat="1" x14ac:dyDescent="0.2">
      <c r="A560" s="399" t="s">
        <v>244</v>
      </c>
      <c r="B560" s="399" t="s">
        <v>963</v>
      </c>
      <c r="C560" s="437"/>
      <c r="D560" s="411"/>
      <c r="E560" s="414"/>
      <c r="F560" s="415"/>
      <c r="G560" s="314"/>
      <c r="H560" s="416"/>
    </row>
    <row r="561" spans="1:8" s="150" customFormat="1" ht="56.25" x14ac:dyDescent="0.2">
      <c r="A561" s="399" t="s">
        <v>244</v>
      </c>
      <c r="B561" s="399" t="s">
        <v>963</v>
      </c>
      <c r="C561" s="437" t="s">
        <v>226</v>
      </c>
      <c r="D561" s="417" t="s">
        <v>943</v>
      </c>
      <c r="E561" s="418" t="s">
        <v>6</v>
      </c>
      <c r="F561" s="419">
        <v>2</v>
      </c>
      <c r="G561" s="314"/>
      <c r="H561" s="416">
        <f t="shared" si="8"/>
        <v>0</v>
      </c>
    </row>
    <row r="562" spans="1:8" s="150" customFormat="1" x14ac:dyDescent="0.2">
      <c r="A562" s="399" t="s">
        <v>244</v>
      </c>
      <c r="B562" s="399" t="s">
        <v>963</v>
      </c>
      <c r="C562" s="437"/>
      <c r="D562" s="417"/>
      <c r="E562" s="418"/>
      <c r="F562" s="419"/>
      <c r="G562" s="314"/>
      <c r="H562" s="416"/>
    </row>
    <row r="563" spans="1:8" s="150" customFormat="1" ht="22.5" x14ac:dyDescent="0.2">
      <c r="A563" s="399" t="s">
        <v>244</v>
      </c>
      <c r="B563" s="399" t="s">
        <v>963</v>
      </c>
      <c r="C563" s="437" t="s">
        <v>227</v>
      </c>
      <c r="D563" s="420" t="s">
        <v>944</v>
      </c>
      <c r="E563" s="418" t="s">
        <v>6</v>
      </c>
      <c r="F563" s="419">
        <v>2</v>
      </c>
      <c r="G563" s="314"/>
      <c r="H563" s="416">
        <f t="shared" si="8"/>
        <v>0</v>
      </c>
    </row>
    <row r="564" spans="1:8" s="150" customFormat="1" x14ac:dyDescent="0.2">
      <c r="A564" s="399" t="s">
        <v>244</v>
      </c>
      <c r="B564" s="399" t="s">
        <v>963</v>
      </c>
      <c r="C564" s="437"/>
      <c r="D564" s="420"/>
      <c r="E564" s="418"/>
      <c r="F564" s="419"/>
      <c r="G564" s="314"/>
      <c r="H564" s="416"/>
    </row>
    <row r="565" spans="1:8" s="150" customFormat="1" x14ac:dyDescent="0.2">
      <c r="A565" s="399" t="s">
        <v>244</v>
      </c>
      <c r="B565" s="399" t="s">
        <v>963</v>
      </c>
      <c r="C565" s="437"/>
      <c r="D565" s="421" t="s">
        <v>945</v>
      </c>
      <c r="E565" s="422"/>
      <c r="F565" s="415"/>
      <c r="G565" s="314"/>
      <c r="H565" s="416"/>
    </row>
    <row r="566" spans="1:8" s="150" customFormat="1" x14ac:dyDescent="0.2">
      <c r="A566" s="399" t="s">
        <v>244</v>
      </c>
      <c r="B566" s="399" t="s">
        <v>963</v>
      </c>
      <c r="C566" s="437"/>
      <c r="D566" s="421" t="s">
        <v>946</v>
      </c>
      <c r="E566" s="422"/>
      <c r="F566" s="415"/>
      <c r="G566" s="314"/>
      <c r="H566" s="416"/>
    </row>
    <row r="567" spans="1:8" s="150" customFormat="1" ht="101.25" x14ac:dyDescent="0.2">
      <c r="A567" s="399" t="s">
        <v>244</v>
      </c>
      <c r="B567" s="399" t="s">
        <v>963</v>
      </c>
      <c r="C567" s="437" t="s">
        <v>222</v>
      </c>
      <c r="D567" s="411" t="s">
        <v>958</v>
      </c>
      <c r="E567" s="423" t="s">
        <v>728</v>
      </c>
      <c r="F567" s="424">
        <v>1</v>
      </c>
      <c r="G567" s="314"/>
      <c r="H567" s="416">
        <f t="shared" si="8"/>
        <v>0</v>
      </c>
    </row>
    <row r="568" spans="1:8" s="150" customFormat="1" x14ac:dyDescent="0.2">
      <c r="A568" s="399" t="s">
        <v>244</v>
      </c>
      <c r="B568" s="399" t="s">
        <v>963</v>
      </c>
      <c r="C568" s="437"/>
      <c r="D568" s="411"/>
      <c r="E568" s="423"/>
      <c r="F568" s="424"/>
      <c r="G568" s="314"/>
      <c r="H568" s="416"/>
    </row>
    <row r="569" spans="1:8" s="150" customFormat="1" x14ac:dyDescent="0.2">
      <c r="A569" s="399" t="s">
        <v>244</v>
      </c>
      <c r="B569" s="399" t="s">
        <v>963</v>
      </c>
      <c r="C569" s="437" t="s">
        <v>223</v>
      </c>
      <c r="D569" s="425" t="s">
        <v>947</v>
      </c>
      <c r="E569" s="423" t="s">
        <v>728</v>
      </c>
      <c r="F569" s="424">
        <v>1</v>
      </c>
      <c r="G569" s="314"/>
      <c r="H569" s="416">
        <f t="shared" si="8"/>
        <v>0</v>
      </c>
    </row>
    <row r="570" spans="1:8" s="150" customFormat="1" x14ac:dyDescent="0.2">
      <c r="A570" s="399" t="s">
        <v>244</v>
      </c>
      <c r="B570" s="399" t="s">
        <v>963</v>
      </c>
      <c r="C570" s="437"/>
      <c r="D570" s="425"/>
      <c r="E570" s="423"/>
      <c r="F570" s="424"/>
      <c r="G570" s="314"/>
      <c r="H570" s="416"/>
    </row>
    <row r="571" spans="1:8" s="150" customFormat="1" ht="22.5" x14ac:dyDescent="0.2">
      <c r="A571" s="399" t="s">
        <v>244</v>
      </c>
      <c r="B571" s="399" t="s">
        <v>963</v>
      </c>
      <c r="C571" s="437" t="s">
        <v>224</v>
      </c>
      <c r="D571" s="411" t="s">
        <v>948</v>
      </c>
      <c r="E571" s="414" t="s">
        <v>6</v>
      </c>
      <c r="F571" s="415">
        <v>20</v>
      </c>
      <c r="G571" s="314"/>
      <c r="H571" s="416">
        <f t="shared" si="8"/>
        <v>0</v>
      </c>
    </row>
    <row r="572" spans="1:8" s="150" customFormat="1" x14ac:dyDescent="0.2">
      <c r="A572" s="399" t="s">
        <v>244</v>
      </c>
      <c r="B572" s="399" t="s">
        <v>963</v>
      </c>
      <c r="C572" s="437"/>
      <c r="D572" s="411"/>
      <c r="E572" s="414"/>
      <c r="F572" s="415"/>
      <c r="G572" s="314"/>
      <c r="H572" s="416"/>
    </row>
    <row r="573" spans="1:8" s="150" customFormat="1" ht="22.5" x14ac:dyDescent="0.2">
      <c r="A573" s="399" t="s">
        <v>244</v>
      </c>
      <c r="B573" s="399" t="s">
        <v>963</v>
      </c>
      <c r="C573" s="437" t="s">
        <v>225</v>
      </c>
      <c r="D573" s="411" t="s">
        <v>848</v>
      </c>
      <c r="E573" s="414" t="s">
        <v>6</v>
      </c>
      <c r="F573" s="415">
        <v>1</v>
      </c>
      <c r="G573" s="314"/>
      <c r="H573" s="416">
        <f t="shared" si="8"/>
        <v>0</v>
      </c>
    </row>
    <row r="574" spans="1:8" s="150" customFormat="1" x14ac:dyDescent="0.2">
      <c r="A574" s="399" t="s">
        <v>244</v>
      </c>
      <c r="B574" s="399" t="s">
        <v>963</v>
      </c>
      <c r="C574" s="437"/>
      <c r="D574" s="411"/>
      <c r="E574" s="414"/>
      <c r="F574" s="415"/>
      <c r="G574" s="314"/>
      <c r="H574" s="416"/>
    </row>
    <row r="575" spans="1:8" s="150" customFormat="1" x14ac:dyDescent="0.2">
      <c r="A575" s="399" t="s">
        <v>244</v>
      </c>
      <c r="B575" s="399" t="s">
        <v>963</v>
      </c>
      <c r="C575" s="437"/>
      <c r="D575" s="426" t="s">
        <v>949</v>
      </c>
      <c r="E575" s="413"/>
      <c r="F575" s="413"/>
      <c r="G575" s="314"/>
      <c r="H575" s="416">
        <f t="shared" si="8"/>
        <v>0</v>
      </c>
    </row>
    <row r="576" spans="1:8" s="150" customFormat="1" ht="101.25" x14ac:dyDescent="0.2">
      <c r="A576" s="399" t="s">
        <v>244</v>
      </c>
      <c r="B576" s="399" t="s">
        <v>963</v>
      </c>
      <c r="C576" s="437" t="s">
        <v>222</v>
      </c>
      <c r="D576" s="411" t="s">
        <v>959</v>
      </c>
      <c r="E576" s="423" t="s">
        <v>728</v>
      </c>
      <c r="F576" s="424">
        <v>1</v>
      </c>
      <c r="G576" s="314"/>
      <c r="H576" s="416">
        <f t="shared" si="8"/>
        <v>0</v>
      </c>
    </row>
    <row r="577" spans="1:8" s="150" customFormat="1" x14ac:dyDescent="0.2">
      <c r="A577" s="399" t="s">
        <v>244</v>
      </c>
      <c r="B577" s="399" t="s">
        <v>963</v>
      </c>
      <c r="C577" s="437"/>
      <c r="D577" s="411"/>
      <c r="E577" s="423"/>
      <c r="F577" s="424"/>
      <c r="G577" s="314"/>
      <c r="H577" s="416"/>
    </row>
    <row r="578" spans="1:8" s="150" customFormat="1" x14ac:dyDescent="0.2">
      <c r="A578" s="399" t="s">
        <v>244</v>
      </c>
      <c r="B578" s="399" t="s">
        <v>963</v>
      </c>
      <c r="C578" s="437" t="s">
        <v>223</v>
      </c>
      <c r="D578" s="425" t="s">
        <v>947</v>
      </c>
      <c r="E578" s="423" t="s">
        <v>728</v>
      </c>
      <c r="F578" s="424">
        <v>1</v>
      </c>
      <c r="G578" s="314"/>
      <c r="H578" s="416">
        <f t="shared" si="8"/>
        <v>0</v>
      </c>
    </row>
    <row r="579" spans="1:8" s="150" customFormat="1" x14ac:dyDescent="0.2">
      <c r="A579" s="399" t="s">
        <v>244</v>
      </c>
      <c r="B579" s="399" t="s">
        <v>963</v>
      </c>
      <c r="C579" s="437"/>
      <c r="D579" s="425"/>
      <c r="E579" s="423"/>
      <c r="F579" s="424"/>
      <c r="G579" s="314"/>
      <c r="H579" s="416"/>
    </row>
    <row r="580" spans="1:8" s="150" customFormat="1" ht="22.5" x14ac:dyDescent="0.2">
      <c r="A580" s="399" t="s">
        <v>244</v>
      </c>
      <c r="B580" s="399" t="s">
        <v>963</v>
      </c>
      <c r="C580" s="437" t="s">
        <v>224</v>
      </c>
      <c r="D580" s="411" t="s">
        <v>950</v>
      </c>
      <c r="E580" s="414" t="s">
        <v>6</v>
      </c>
      <c r="F580" s="415">
        <v>6</v>
      </c>
      <c r="G580" s="314"/>
      <c r="H580" s="416">
        <f t="shared" si="8"/>
        <v>0</v>
      </c>
    </row>
    <row r="581" spans="1:8" s="150" customFormat="1" x14ac:dyDescent="0.2">
      <c r="A581" s="399" t="s">
        <v>244</v>
      </c>
      <c r="B581" s="399" t="s">
        <v>963</v>
      </c>
      <c r="C581" s="437"/>
      <c r="D581" s="411"/>
      <c r="E581" s="414"/>
      <c r="F581" s="415"/>
      <c r="G581" s="314"/>
      <c r="H581" s="416"/>
    </row>
    <row r="582" spans="1:8" s="150" customFormat="1" ht="22.5" x14ac:dyDescent="0.2">
      <c r="A582" s="399" t="s">
        <v>244</v>
      </c>
      <c r="B582" s="399" t="s">
        <v>963</v>
      </c>
      <c r="C582" s="437" t="s">
        <v>225</v>
      </c>
      <c r="D582" s="411" t="s">
        <v>848</v>
      </c>
      <c r="E582" s="414" t="s">
        <v>6</v>
      </c>
      <c r="F582" s="415">
        <v>1</v>
      </c>
      <c r="G582" s="314"/>
      <c r="H582" s="416">
        <f t="shared" si="8"/>
        <v>0</v>
      </c>
    </row>
    <row r="583" spans="1:8" s="150" customFormat="1" x14ac:dyDescent="0.2">
      <c r="A583" s="399" t="s">
        <v>244</v>
      </c>
      <c r="B583" s="399" t="s">
        <v>963</v>
      </c>
      <c r="C583" s="437"/>
      <c r="D583" s="411"/>
      <c r="E583" s="414"/>
      <c r="F583" s="415"/>
      <c r="G583" s="314"/>
      <c r="H583" s="416"/>
    </row>
    <row r="584" spans="1:8" s="150" customFormat="1" ht="22.5" x14ac:dyDescent="0.2">
      <c r="A584" s="399" t="s">
        <v>244</v>
      </c>
      <c r="B584" s="399" t="s">
        <v>963</v>
      </c>
      <c r="C584" s="437" t="s">
        <v>226</v>
      </c>
      <c r="D584" s="411" t="s">
        <v>951</v>
      </c>
      <c r="E584" s="414" t="s">
        <v>6</v>
      </c>
      <c r="F584" s="415">
        <v>2</v>
      </c>
      <c r="G584" s="314"/>
      <c r="H584" s="416">
        <f t="shared" si="8"/>
        <v>0</v>
      </c>
    </row>
    <row r="585" spans="1:8" s="150" customFormat="1" x14ac:dyDescent="0.2">
      <c r="A585" s="399" t="s">
        <v>244</v>
      </c>
      <c r="B585" s="399" t="s">
        <v>963</v>
      </c>
      <c r="C585" s="437"/>
      <c r="D585" s="411"/>
      <c r="E585" s="414"/>
      <c r="F585" s="415"/>
      <c r="G585" s="314"/>
      <c r="H585" s="416"/>
    </row>
    <row r="586" spans="1:8" s="150" customFormat="1" x14ac:dyDescent="0.2">
      <c r="A586" s="399" t="s">
        <v>244</v>
      </c>
      <c r="B586" s="399" t="s">
        <v>963</v>
      </c>
      <c r="C586" s="437"/>
      <c r="D586" s="427" t="s">
        <v>952</v>
      </c>
      <c r="E586" s="422"/>
      <c r="F586" s="415"/>
      <c r="G586" s="314"/>
      <c r="H586" s="416"/>
    </row>
    <row r="587" spans="1:8" s="150" customFormat="1" ht="90" x14ac:dyDescent="0.2">
      <c r="A587" s="399" t="s">
        <v>244</v>
      </c>
      <c r="B587" s="399" t="s">
        <v>963</v>
      </c>
      <c r="C587" s="437" t="s">
        <v>222</v>
      </c>
      <c r="D587" s="411" t="s">
        <v>960</v>
      </c>
      <c r="E587" s="423" t="s">
        <v>728</v>
      </c>
      <c r="F587" s="424">
        <v>1</v>
      </c>
      <c r="G587" s="314"/>
      <c r="H587" s="416">
        <f t="shared" si="8"/>
        <v>0</v>
      </c>
    </row>
    <row r="588" spans="1:8" s="150" customFormat="1" x14ac:dyDescent="0.2">
      <c r="A588" s="399" t="s">
        <v>244</v>
      </c>
      <c r="B588" s="399" t="s">
        <v>963</v>
      </c>
      <c r="C588" s="437"/>
      <c r="D588" s="411"/>
      <c r="E588" s="423"/>
      <c r="F588" s="424"/>
      <c r="G588" s="314"/>
      <c r="H588" s="416"/>
    </row>
    <row r="589" spans="1:8" s="150" customFormat="1" x14ac:dyDescent="0.2">
      <c r="A589" s="399" t="s">
        <v>244</v>
      </c>
      <c r="B589" s="399" t="s">
        <v>963</v>
      </c>
      <c r="C589" s="437" t="s">
        <v>223</v>
      </c>
      <c r="D589" s="425" t="s">
        <v>947</v>
      </c>
      <c r="E589" s="423" t="s">
        <v>728</v>
      </c>
      <c r="F589" s="424">
        <v>1</v>
      </c>
      <c r="G589" s="314"/>
      <c r="H589" s="416">
        <f t="shared" si="8"/>
        <v>0</v>
      </c>
    </row>
    <row r="590" spans="1:8" s="150" customFormat="1" x14ac:dyDescent="0.2">
      <c r="A590" s="399" t="s">
        <v>244</v>
      </c>
      <c r="B590" s="399" t="s">
        <v>963</v>
      </c>
      <c r="C590" s="437"/>
      <c r="D590" s="425"/>
      <c r="E590" s="423"/>
      <c r="F590" s="424"/>
      <c r="G590" s="314"/>
      <c r="H590" s="416"/>
    </row>
    <row r="591" spans="1:8" s="150" customFormat="1" ht="22.5" x14ac:dyDescent="0.2">
      <c r="A591" s="399" t="s">
        <v>244</v>
      </c>
      <c r="B591" s="399" t="s">
        <v>963</v>
      </c>
      <c r="C591" s="437" t="s">
        <v>224</v>
      </c>
      <c r="D591" s="411" t="s">
        <v>953</v>
      </c>
      <c r="E591" s="414" t="s">
        <v>6</v>
      </c>
      <c r="F591" s="415">
        <v>12</v>
      </c>
      <c r="G591" s="314"/>
      <c r="H591" s="416">
        <f t="shared" si="8"/>
        <v>0</v>
      </c>
    </row>
    <row r="592" spans="1:8" s="150" customFormat="1" x14ac:dyDescent="0.2">
      <c r="A592" s="399" t="s">
        <v>244</v>
      </c>
      <c r="B592" s="399" t="s">
        <v>963</v>
      </c>
      <c r="C592" s="437"/>
      <c r="D592" s="411"/>
      <c r="E592" s="414"/>
      <c r="F592" s="415"/>
      <c r="G592" s="314"/>
      <c r="H592" s="416"/>
    </row>
    <row r="593" spans="1:8" s="150" customFormat="1" ht="22.5" x14ac:dyDescent="0.2">
      <c r="A593" s="399" t="s">
        <v>244</v>
      </c>
      <c r="B593" s="399" t="s">
        <v>963</v>
      </c>
      <c r="C593" s="437" t="s">
        <v>225</v>
      </c>
      <c r="D593" s="411" t="s">
        <v>848</v>
      </c>
      <c r="E593" s="414" t="s">
        <v>6</v>
      </c>
      <c r="F593" s="415">
        <v>1</v>
      </c>
      <c r="G593" s="314"/>
      <c r="H593" s="416">
        <f t="shared" si="8"/>
        <v>0</v>
      </c>
    </row>
    <row r="594" spans="1:8" s="150" customFormat="1" x14ac:dyDescent="0.2">
      <c r="A594" s="399" t="s">
        <v>244</v>
      </c>
      <c r="B594" s="399" t="s">
        <v>963</v>
      </c>
      <c r="C594" s="437"/>
      <c r="D594" s="411"/>
      <c r="E594" s="414"/>
      <c r="F594" s="415"/>
      <c r="G594" s="314"/>
      <c r="H594" s="416"/>
    </row>
    <row r="595" spans="1:8" s="150" customFormat="1" x14ac:dyDescent="0.2">
      <c r="A595" s="399" t="s">
        <v>244</v>
      </c>
      <c r="B595" s="399" t="s">
        <v>963</v>
      </c>
      <c r="C595" s="437"/>
      <c r="D595" s="428" t="s">
        <v>954</v>
      </c>
      <c r="E595" s="429"/>
      <c r="F595" s="430"/>
      <c r="G595" s="314"/>
      <c r="H595" s="416"/>
    </row>
    <row r="596" spans="1:8" s="150" customFormat="1" ht="101.25" x14ac:dyDescent="0.2">
      <c r="A596" s="399" t="s">
        <v>244</v>
      </c>
      <c r="B596" s="399" t="s">
        <v>963</v>
      </c>
      <c r="C596" s="437" t="s">
        <v>222</v>
      </c>
      <c r="D596" s="411" t="s">
        <v>961</v>
      </c>
      <c r="E596" s="423" t="s">
        <v>728</v>
      </c>
      <c r="F596" s="424">
        <v>1</v>
      </c>
      <c r="G596" s="314"/>
      <c r="H596" s="416">
        <f t="shared" si="8"/>
        <v>0</v>
      </c>
    </row>
    <row r="597" spans="1:8" s="150" customFormat="1" x14ac:dyDescent="0.2">
      <c r="A597" s="399" t="s">
        <v>244</v>
      </c>
      <c r="B597" s="399" t="s">
        <v>963</v>
      </c>
      <c r="C597" s="437"/>
      <c r="D597" s="411"/>
      <c r="E597" s="423"/>
      <c r="F597" s="424"/>
      <c r="G597" s="314"/>
      <c r="H597" s="416"/>
    </row>
    <row r="598" spans="1:8" s="150" customFormat="1" x14ac:dyDescent="0.2">
      <c r="A598" s="399" t="s">
        <v>244</v>
      </c>
      <c r="B598" s="399" t="s">
        <v>963</v>
      </c>
      <c r="C598" s="437" t="s">
        <v>223</v>
      </c>
      <c r="D598" s="425" t="s">
        <v>947</v>
      </c>
      <c r="E598" s="423" t="s">
        <v>728</v>
      </c>
      <c r="F598" s="424">
        <v>1</v>
      </c>
      <c r="G598" s="314"/>
      <c r="H598" s="416">
        <f t="shared" si="8"/>
        <v>0</v>
      </c>
    </row>
    <row r="599" spans="1:8" s="150" customFormat="1" x14ac:dyDescent="0.2">
      <c r="A599" s="399" t="s">
        <v>244</v>
      </c>
      <c r="B599" s="399" t="s">
        <v>963</v>
      </c>
      <c r="C599" s="437"/>
      <c r="D599" s="425"/>
      <c r="E599" s="423"/>
      <c r="F599" s="424"/>
      <c r="G599" s="314"/>
      <c r="H599" s="416"/>
    </row>
    <row r="600" spans="1:8" s="150" customFormat="1" ht="22.5" x14ac:dyDescent="0.2">
      <c r="A600" s="399" t="s">
        <v>244</v>
      </c>
      <c r="B600" s="399" t="s">
        <v>963</v>
      </c>
      <c r="C600" s="437" t="s">
        <v>224</v>
      </c>
      <c r="D600" s="411" t="s">
        <v>950</v>
      </c>
      <c r="E600" s="414" t="s">
        <v>6</v>
      </c>
      <c r="F600" s="415">
        <v>10</v>
      </c>
      <c r="G600" s="314"/>
      <c r="H600" s="416">
        <f t="shared" si="8"/>
        <v>0</v>
      </c>
    </row>
    <row r="601" spans="1:8" s="150" customFormat="1" x14ac:dyDescent="0.2">
      <c r="A601" s="399" t="s">
        <v>244</v>
      </c>
      <c r="B601" s="399" t="s">
        <v>963</v>
      </c>
      <c r="C601" s="437"/>
      <c r="D601" s="411"/>
      <c r="E601" s="414"/>
      <c r="F601" s="415"/>
      <c r="G601" s="314"/>
      <c r="H601" s="416"/>
    </row>
    <row r="602" spans="1:8" s="150" customFormat="1" ht="22.5" x14ac:dyDescent="0.2">
      <c r="A602" s="399" t="s">
        <v>244</v>
      </c>
      <c r="B602" s="399" t="s">
        <v>963</v>
      </c>
      <c r="C602" s="437" t="s">
        <v>225</v>
      </c>
      <c r="D602" s="411" t="s">
        <v>848</v>
      </c>
      <c r="E602" s="414" t="s">
        <v>6</v>
      </c>
      <c r="F602" s="415">
        <v>1</v>
      </c>
      <c r="G602" s="314"/>
      <c r="H602" s="416">
        <f t="shared" si="8"/>
        <v>0</v>
      </c>
    </row>
    <row r="603" spans="1:8" s="150" customFormat="1" x14ac:dyDescent="0.2">
      <c r="A603" s="399" t="s">
        <v>244</v>
      </c>
      <c r="B603" s="399" t="s">
        <v>963</v>
      </c>
      <c r="C603" s="437"/>
      <c r="D603" s="411"/>
      <c r="E603" s="414"/>
      <c r="F603" s="415"/>
      <c r="G603" s="314"/>
      <c r="H603" s="416"/>
    </row>
    <row r="604" spans="1:8" s="150" customFormat="1" x14ac:dyDescent="0.2">
      <c r="A604" s="399" t="s">
        <v>244</v>
      </c>
      <c r="B604" s="399" t="s">
        <v>963</v>
      </c>
      <c r="C604" s="437"/>
      <c r="D604" s="427" t="s">
        <v>955</v>
      </c>
      <c r="E604" s="422"/>
      <c r="F604" s="415"/>
      <c r="G604" s="314"/>
      <c r="H604" s="416"/>
    </row>
    <row r="605" spans="1:8" s="150" customFormat="1" ht="90" x14ac:dyDescent="0.2">
      <c r="A605" s="399" t="s">
        <v>244</v>
      </c>
      <c r="B605" s="399" t="s">
        <v>963</v>
      </c>
      <c r="C605" s="437" t="s">
        <v>222</v>
      </c>
      <c r="D605" s="411" t="s">
        <v>962</v>
      </c>
      <c r="E605" s="423" t="s">
        <v>728</v>
      </c>
      <c r="F605" s="424">
        <v>1</v>
      </c>
      <c r="G605" s="314"/>
      <c r="H605" s="416">
        <f t="shared" si="8"/>
        <v>0</v>
      </c>
    </row>
    <row r="606" spans="1:8" s="150" customFormat="1" x14ac:dyDescent="0.2">
      <c r="A606" s="399" t="s">
        <v>244</v>
      </c>
      <c r="B606" s="399" t="s">
        <v>963</v>
      </c>
      <c r="C606" s="437"/>
      <c r="D606" s="411"/>
      <c r="E606" s="423"/>
      <c r="F606" s="424"/>
      <c r="G606" s="314"/>
      <c r="H606" s="416"/>
    </row>
    <row r="607" spans="1:8" s="150" customFormat="1" x14ac:dyDescent="0.2">
      <c r="A607" s="399" t="s">
        <v>244</v>
      </c>
      <c r="B607" s="399" t="s">
        <v>963</v>
      </c>
      <c r="C607" s="437" t="s">
        <v>223</v>
      </c>
      <c r="D607" s="425" t="s">
        <v>947</v>
      </c>
      <c r="E607" s="423" t="s">
        <v>728</v>
      </c>
      <c r="F607" s="424">
        <v>1</v>
      </c>
      <c r="G607" s="314"/>
      <c r="H607" s="416">
        <f t="shared" si="8"/>
        <v>0</v>
      </c>
    </row>
    <row r="608" spans="1:8" s="150" customFormat="1" x14ac:dyDescent="0.2">
      <c r="A608" s="399" t="s">
        <v>244</v>
      </c>
      <c r="B608" s="399" t="s">
        <v>963</v>
      </c>
      <c r="C608" s="437"/>
      <c r="D608" s="425"/>
      <c r="E608" s="423"/>
      <c r="F608" s="424"/>
      <c r="G608" s="314"/>
      <c r="H608" s="416"/>
    </row>
    <row r="609" spans="1:8" s="150" customFormat="1" ht="45" x14ac:dyDescent="0.2">
      <c r="A609" s="399" t="s">
        <v>244</v>
      </c>
      <c r="B609" s="399" t="s">
        <v>963</v>
      </c>
      <c r="C609" s="437" t="s">
        <v>224</v>
      </c>
      <c r="D609" s="411" t="s">
        <v>956</v>
      </c>
      <c r="E609" s="414"/>
      <c r="F609" s="415"/>
      <c r="G609" s="314"/>
      <c r="H609" s="416"/>
    </row>
    <row r="610" spans="1:8" s="150" customFormat="1" x14ac:dyDescent="0.2">
      <c r="A610" s="399" t="s">
        <v>244</v>
      </c>
      <c r="B610" s="399" t="s">
        <v>963</v>
      </c>
      <c r="C610" s="437"/>
      <c r="D610" s="411" t="s">
        <v>715</v>
      </c>
      <c r="E610" s="414" t="s">
        <v>19</v>
      </c>
      <c r="F610" s="415">
        <v>75</v>
      </c>
      <c r="G610" s="314"/>
      <c r="H610" s="416">
        <f t="shared" si="8"/>
        <v>0</v>
      </c>
    </row>
    <row r="611" spans="1:8" s="150" customFormat="1" x14ac:dyDescent="0.2">
      <c r="A611" s="399" t="s">
        <v>244</v>
      </c>
      <c r="B611" s="399" t="s">
        <v>963</v>
      </c>
      <c r="C611" s="437"/>
      <c r="D611" s="411"/>
      <c r="E611" s="414"/>
      <c r="F611" s="415"/>
      <c r="G611" s="314"/>
      <c r="H611" s="416"/>
    </row>
    <row r="612" spans="1:8" s="150" customFormat="1" ht="22.5" x14ac:dyDescent="0.2">
      <c r="A612" s="399" t="s">
        <v>244</v>
      </c>
      <c r="B612" s="399" t="s">
        <v>963</v>
      </c>
      <c r="C612" s="437" t="s">
        <v>225</v>
      </c>
      <c r="D612" s="411" t="s">
        <v>953</v>
      </c>
      <c r="E612" s="414" t="s">
        <v>6</v>
      </c>
      <c r="F612" s="415">
        <v>24</v>
      </c>
      <c r="G612" s="314"/>
      <c r="H612" s="416">
        <f t="shared" si="8"/>
        <v>0</v>
      </c>
    </row>
    <row r="613" spans="1:8" s="150" customFormat="1" x14ac:dyDescent="0.2">
      <c r="A613" s="399" t="s">
        <v>244</v>
      </c>
      <c r="B613" s="399" t="s">
        <v>963</v>
      </c>
      <c r="C613" s="437"/>
      <c r="D613" s="411"/>
      <c r="E613" s="414"/>
      <c r="F613" s="415"/>
      <c r="G613" s="314"/>
      <c r="H613" s="416"/>
    </row>
    <row r="614" spans="1:8" s="150" customFormat="1" ht="22.5" x14ac:dyDescent="0.2">
      <c r="A614" s="399" t="s">
        <v>244</v>
      </c>
      <c r="B614" s="399" t="s">
        <v>963</v>
      </c>
      <c r="C614" s="437" t="s">
        <v>226</v>
      </c>
      <c r="D614" s="411" t="s">
        <v>848</v>
      </c>
      <c r="E614" s="414" t="s">
        <v>6</v>
      </c>
      <c r="F614" s="415">
        <v>1</v>
      </c>
      <c r="G614" s="314"/>
      <c r="H614" s="416">
        <f t="shared" si="8"/>
        <v>0</v>
      </c>
    </row>
    <row r="615" spans="1:8" s="150" customFormat="1" x14ac:dyDescent="0.2">
      <c r="A615" s="399" t="s">
        <v>244</v>
      </c>
      <c r="B615" s="399" t="s">
        <v>963</v>
      </c>
      <c r="C615" s="437"/>
      <c r="D615" s="411"/>
      <c r="E615" s="414"/>
      <c r="F615" s="415"/>
      <c r="G615" s="314"/>
      <c r="H615" s="416"/>
    </row>
    <row r="616" spans="1:8" s="150" customFormat="1" x14ac:dyDescent="0.2">
      <c r="A616" s="399" t="s">
        <v>244</v>
      </c>
      <c r="B616" s="399" t="s">
        <v>963</v>
      </c>
      <c r="C616" s="437" t="s">
        <v>227</v>
      </c>
      <c r="D616" s="431" t="s">
        <v>957</v>
      </c>
      <c r="E616" s="423" t="s">
        <v>767</v>
      </c>
      <c r="F616" s="424">
        <v>1</v>
      </c>
      <c r="G616" s="314"/>
      <c r="H616" s="416">
        <f t="shared" si="8"/>
        <v>0</v>
      </c>
    </row>
    <row r="617" spans="1:8" s="150" customFormat="1" x14ac:dyDescent="0.2">
      <c r="A617" s="399" t="s">
        <v>244</v>
      </c>
      <c r="B617" s="399" t="s">
        <v>963</v>
      </c>
      <c r="C617" s="437"/>
      <c r="D617" s="431"/>
      <c r="E617" s="423"/>
      <c r="F617" s="424"/>
      <c r="G617" s="314"/>
      <c r="H617" s="416"/>
    </row>
    <row r="618" spans="1:8" s="150" customFormat="1" ht="33.75" x14ac:dyDescent="0.2">
      <c r="A618" s="399" t="s">
        <v>244</v>
      </c>
      <c r="B618" s="399" t="s">
        <v>963</v>
      </c>
      <c r="C618" s="437" t="s">
        <v>222</v>
      </c>
      <c r="D618" s="334" t="s">
        <v>1096</v>
      </c>
      <c r="E618" s="422" t="s">
        <v>728</v>
      </c>
      <c r="F618" s="415">
        <v>4</v>
      </c>
      <c r="G618" s="314"/>
      <c r="H618" s="416">
        <f t="shared" ref="H618:H627" si="9">$F618*G618</f>
        <v>0</v>
      </c>
    </row>
    <row r="619" spans="1:8" s="150" customFormat="1" x14ac:dyDescent="0.2">
      <c r="A619" s="399" t="s">
        <v>244</v>
      </c>
      <c r="B619" s="399" t="s">
        <v>963</v>
      </c>
      <c r="C619" s="437"/>
      <c r="D619" s="334"/>
      <c r="E619" s="422"/>
      <c r="F619" s="415"/>
      <c r="G619" s="314"/>
      <c r="H619" s="416"/>
    </row>
    <row r="620" spans="1:8" s="150" customFormat="1" x14ac:dyDescent="0.2">
      <c r="A620" s="399" t="s">
        <v>244</v>
      </c>
      <c r="B620" s="399" t="s">
        <v>963</v>
      </c>
      <c r="C620" s="437" t="s">
        <v>223</v>
      </c>
      <c r="D620" s="469" t="s">
        <v>1097</v>
      </c>
      <c r="E620" s="422" t="s">
        <v>6</v>
      </c>
      <c r="F620" s="415">
        <v>4</v>
      </c>
      <c r="G620" s="314"/>
      <c r="H620" s="416">
        <f t="shared" si="9"/>
        <v>0</v>
      </c>
    </row>
    <row r="621" spans="1:8" s="150" customFormat="1" x14ac:dyDescent="0.2">
      <c r="A621" s="399" t="s">
        <v>244</v>
      </c>
      <c r="B621" s="399" t="s">
        <v>963</v>
      </c>
      <c r="C621" s="437"/>
      <c r="D621" s="411"/>
      <c r="E621" s="422"/>
      <c r="F621" s="415"/>
      <c r="G621" s="314"/>
      <c r="H621" s="416"/>
    </row>
    <row r="622" spans="1:8" s="150" customFormat="1" ht="67.5" x14ac:dyDescent="0.2">
      <c r="A622" s="399" t="s">
        <v>244</v>
      </c>
      <c r="B622" s="399" t="s">
        <v>963</v>
      </c>
      <c r="C622" s="437" t="s">
        <v>224</v>
      </c>
      <c r="D622" s="336" t="s">
        <v>1098</v>
      </c>
      <c r="E622" s="422" t="s">
        <v>6</v>
      </c>
      <c r="F622" s="415">
        <v>252</v>
      </c>
      <c r="G622" s="314"/>
      <c r="H622" s="416">
        <f t="shared" si="9"/>
        <v>0</v>
      </c>
    </row>
    <row r="623" spans="1:8" s="150" customFormat="1" x14ac:dyDescent="0.2">
      <c r="A623" s="399" t="s">
        <v>244</v>
      </c>
      <c r="B623" s="399" t="s">
        <v>963</v>
      </c>
      <c r="C623" s="437"/>
      <c r="D623" s="411"/>
      <c r="E623" s="422"/>
      <c r="F623" s="415"/>
      <c r="G623" s="314"/>
      <c r="H623" s="416"/>
    </row>
    <row r="624" spans="1:8" s="150" customFormat="1" ht="22.5" x14ac:dyDescent="0.2">
      <c r="A624" s="399" t="s">
        <v>244</v>
      </c>
      <c r="B624" s="399" t="s">
        <v>963</v>
      </c>
      <c r="C624" s="437" t="s">
        <v>225</v>
      </c>
      <c r="D624" s="324" t="s">
        <v>1099</v>
      </c>
      <c r="E624" s="422"/>
      <c r="F624" s="415"/>
      <c r="G624" s="314"/>
      <c r="H624" s="416"/>
    </row>
    <row r="625" spans="1:8" s="150" customFormat="1" x14ac:dyDescent="0.2">
      <c r="A625" s="399" t="s">
        <v>244</v>
      </c>
      <c r="B625" s="399" t="s">
        <v>963</v>
      </c>
      <c r="C625" s="437"/>
      <c r="D625" s="471" t="s">
        <v>1100</v>
      </c>
      <c r="E625" s="422" t="s">
        <v>6</v>
      </c>
      <c r="F625" s="415">
        <v>221</v>
      </c>
      <c r="G625" s="314"/>
      <c r="H625" s="416">
        <f t="shared" si="9"/>
        <v>0</v>
      </c>
    </row>
    <row r="626" spans="1:8" s="150" customFormat="1" x14ac:dyDescent="0.2">
      <c r="A626" s="399" t="s">
        <v>244</v>
      </c>
      <c r="B626" s="399" t="s">
        <v>963</v>
      </c>
      <c r="C626" s="437"/>
      <c r="D626" s="471" t="s">
        <v>1101</v>
      </c>
      <c r="E626" s="422" t="s">
        <v>6</v>
      </c>
      <c r="F626" s="415">
        <v>23</v>
      </c>
      <c r="G626" s="314"/>
      <c r="H626" s="416">
        <f t="shared" si="9"/>
        <v>0</v>
      </c>
    </row>
    <row r="627" spans="1:8" s="150" customFormat="1" x14ac:dyDescent="0.2">
      <c r="A627" s="399" t="s">
        <v>244</v>
      </c>
      <c r="B627" s="399" t="s">
        <v>963</v>
      </c>
      <c r="C627" s="437"/>
      <c r="D627" s="471" t="s">
        <v>1102</v>
      </c>
      <c r="E627" s="422" t="s">
        <v>6</v>
      </c>
      <c r="F627" s="415">
        <v>8</v>
      </c>
      <c r="G627" s="314"/>
      <c r="H627" s="416">
        <f t="shared" si="9"/>
        <v>0</v>
      </c>
    </row>
    <row r="628" spans="1:8" s="150" customFormat="1" x14ac:dyDescent="0.2">
      <c r="A628" s="399" t="s">
        <v>244</v>
      </c>
      <c r="B628" s="399" t="s">
        <v>963</v>
      </c>
      <c r="C628" s="437"/>
      <c r="D628" s="471"/>
      <c r="E628" s="422"/>
      <c r="F628" s="415"/>
      <c r="G628" s="314"/>
      <c r="H628" s="416"/>
    </row>
    <row r="629" spans="1:8" s="150" customFormat="1" x14ac:dyDescent="0.2">
      <c r="A629" s="399" t="s">
        <v>244</v>
      </c>
      <c r="B629" s="399" t="s">
        <v>963</v>
      </c>
      <c r="C629" s="437" t="s">
        <v>226</v>
      </c>
      <c r="D629" s="411" t="s">
        <v>862</v>
      </c>
      <c r="E629" s="422" t="s">
        <v>767</v>
      </c>
      <c r="F629" s="415">
        <v>1</v>
      </c>
      <c r="G629" s="314"/>
      <c r="H629" s="416">
        <f>$F629*G629</f>
        <v>0</v>
      </c>
    </row>
    <row r="630" spans="1:8" s="150" customFormat="1" ht="13.5" thickBot="1" x14ac:dyDescent="0.25">
      <c r="A630" s="399" t="s">
        <v>244</v>
      </c>
      <c r="B630" s="399" t="s">
        <v>963</v>
      </c>
      <c r="C630" s="437"/>
      <c r="D630" s="411"/>
      <c r="E630" s="414"/>
      <c r="F630" s="415"/>
      <c r="G630" s="314"/>
      <c r="H630" s="416"/>
    </row>
    <row r="631" spans="1:8" s="150" customFormat="1" ht="13.5" thickBot="1" x14ac:dyDescent="0.25">
      <c r="A631" s="393" t="s">
        <v>255</v>
      </c>
      <c r="B631" s="393" t="s">
        <v>255</v>
      </c>
      <c r="C631" s="511"/>
      <c r="D631" s="522" t="s">
        <v>1217</v>
      </c>
      <c r="E631" s="533"/>
      <c r="F631" s="534"/>
      <c r="G631" s="534"/>
      <c r="H631" s="531">
        <f>SUM(H542:H630)</f>
        <v>0</v>
      </c>
    </row>
    <row r="632" spans="1:8" s="150" customFormat="1" x14ac:dyDescent="0.2">
      <c r="A632" s="399" t="s">
        <v>244</v>
      </c>
      <c r="B632" s="399" t="s">
        <v>1239</v>
      </c>
      <c r="C632" s="302"/>
      <c r="D632" s="411"/>
      <c r="E632" s="414"/>
      <c r="F632" s="415"/>
      <c r="G632" s="314"/>
      <c r="H632" s="416"/>
    </row>
    <row r="633" spans="1:8" s="150" customFormat="1" ht="13.5" thickBot="1" x14ac:dyDescent="0.25">
      <c r="A633" s="399" t="s">
        <v>244</v>
      </c>
      <c r="B633" s="399" t="s">
        <v>1239</v>
      </c>
      <c r="C633" s="302" t="s">
        <v>1014</v>
      </c>
      <c r="D633" s="401" t="s">
        <v>964</v>
      </c>
      <c r="E633" s="358"/>
      <c r="F633" s="359"/>
      <c r="G633" s="347"/>
      <c r="H633" s="323"/>
    </row>
    <row r="634" spans="1:8" s="150" customFormat="1" ht="13.5" thickBot="1" x14ac:dyDescent="0.25">
      <c r="A634" s="399" t="s">
        <v>244</v>
      </c>
      <c r="B634" s="399" t="s">
        <v>1239</v>
      </c>
      <c r="C634" s="384" t="s">
        <v>925</v>
      </c>
      <c r="D634" s="388" t="s">
        <v>697</v>
      </c>
      <c r="E634" s="385" t="s">
        <v>272</v>
      </c>
      <c r="F634" s="386" t="s">
        <v>274</v>
      </c>
      <c r="G634" s="386" t="s">
        <v>273</v>
      </c>
      <c r="H634" s="387" t="s">
        <v>353</v>
      </c>
    </row>
    <row r="635" spans="1:8" s="150" customFormat="1" x14ac:dyDescent="0.2">
      <c r="A635" s="399" t="s">
        <v>244</v>
      </c>
      <c r="B635" s="399" t="s">
        <v>1239</v>
      </c>
      <c r="C635" s="437"/>
      <c r="D635" s="390"/>
      <c r="E635" s="313"/>
      <c r="F635" s="314"/>
      <c r="G635" s="314"/>
      <c r="H635" s="416"/>
    </row>
    <row r="636" spans="1:8" s="150" customFormat="1" x14ac:dyDescent="0.2">
      <c r="A636" s="399" t="s">
        <v>244</v>
      </c>
      <c r="B636" s="399" t="s">
        <v>1239</v>
      </c>
      <c r="C636" s="437"/>
      <c r="D636" s="408" t="s">
        <v>929</v>
      </c>
      <c r="E636" s="432"/>
      <c r="F636" s="556"/>
      <c r="G636" s="314"/>
      <c r="H636" s="416"/>
    </row>
    <row r="637" spans="1:8" s="150" customFormat="1" ht="33.75" x14ac:dyDescent="0.2">
      <c r="A637" s="399" t="s">
        <v>244</v>
      </c>
      <c r="B637" s="399" t="s">
        <v>1239</v>
      </c>
      <c r="C637" s="437" t="s">
        <v>222</v>
      </c>
      <c r="D637" s="431" t="s">
        <v>698</v>
      </c>
      <c r="E637" s="423"/>
      <c r="F637" s="424"/>
      <c r="G637" s="314"/>
      <c r="H637" s="416"/>
    </row>
    <row r="638" spans="1:8" s="150" customFormat="1" x14ac:dyDescent="0.2">
      <c r="A638" s="399" t="s">
        <v>244</v>
      </c>
      <c r="B638" s="399" t="s">
        <v>1239</v>
      </c>
      <c r="C638" s="437"/>
      <c r="D638" s="431" t="s">
        <v>965</v>
      </c>
      <c r="E638" s="423"/>
      <c r="F638" s="424"/>
      <c r="G638" s="314"/>
      <c r="H638" s="416"/>
    </row>
    <row r="639" spans="1:8" s="150" customFormat="1" x14ac:dyDescent="0.2">
      <c r="A639" s="399" t="s">
        <v>244</v>
      </c>
      <c r="B639" s="399" t="s">
        <v>1239</v>
      </c>
      <c r="C639" s="437"/>
      <c r="D639" s="431" t="s">
        <v>965</v>
      </c>
      <c r="E639" s="423"/>
      <c r="F639" s="424"/>
      <c r="G639" s="314"/>
      <c r="H639" s="416"/>
    </row>
    <row r="640" spans="1:8" s="150" customFormat="1" x14ac:dyDescent="0.2">
      <c r="A640" s="399" t="s">
        <v>244</v>
      </c>
      <c r="B640" s="399" t="s">
        <v>1239</v>
      </c>
      <c r="C640" s="437"/>
      <c r="D640" s="433" t="s">
        <v>702</v>
      </c>
      <c r="E640" s="423" t="s">
        <v>19</v>
      </c>
      <c r="F640" s="424">
        <v>17.16</v>
      </c>
      <c r="G640" s="314"/>
      <c r="H640" s="416">
        <f>F640*G640</f>
        <v>0</v>
      </c>
    </row>
    <row r="641" spans="1:8" s="150" customFormat="1" x14ac:dyDescent="0.2">
      <c r="A641" s="399" t="s">
        <v>244</v>
      </c>
      <c r="B641" s="399" t="s">
        <v>1239</v>
      </c>
      <c r="C641" s="437"/>
      <c r="D641" s="433"/>
      <c r="E641" s="423"/>
      <c r="F641" s="424"/>
      <c r="G641" s="314"/>
      <c r="H641" s="416"/>
    </row>
    <row r="642" spans="1:8" s="150" customFormat="1" x14ac:dyDescent="0.2">
      <c r="A642" s="399" t="s">
        <v>244</v>
      </c>
      <c r="B642" s="399" t="s">
        <v>1239</v>
      </c>
      <c r="C642" s="437" t="s">
        <v>223</v>
      </c>
      <c r="D642" s="411" t="s">
        <v>966</v>
      </c>
      <c r="E642" s="432"/>
      <c r="F642" s="556"/>
      <c r="G642" s="314"/>
      <c r="H642" s="416"/>
    </row>
    <row r="643" spans="1:8" s="150" customFormat="1" x14ac:dyDescent="0.2">
      <c r="A643" s="399" t="s">
        <v>244</v>
      </c>
      <c r="B643" s="399" t="s">
        <v>1239</v>
      </c>
      <c r="C643" s="437"/>
      <c r="D643" s="410" t="s">
        <v>967</v>
      </c>
      <c r="E643" s="432"/>
      <c r="F643" s="556"/>
      <c r="G643" s="314"/>
      <c r="H643" s="416"/>
    </row>
    <row r="644" spans="1:8" s="150" customFormat="1" x14ac:dyDescent="0.2">
      <c r="A644" s="399" t="s">
        <v>244</v>
      </c>
      <c r="B644" s="399" t="s">
        <v>1239</v>
      </c>
      <c r="C644" s="437"/>
      <c r="D644" s="410" t="s">
        <v>968</v>
      </c>
      <c r="E644" s="432"/>
      <c r="F644" s="556"/>
      <c r="G644" s="314"/>
      <c r="H644" s="416"/>
    </row>
    <row r="645" spans="1:8" s="150" customFormat="1" x14ac:dyDescent="0.2">
      <c r="A645" s="399" t="s">
        <v>244</v>
      </c>
      <c r="B645" s="399" t="s">
        <v>1239</v>
      </c>
      <c r="C645" s="437"/>
      <c r="D645" s="410" t="s">
        <v>969</v>
      </c>
      <c r="E645" s="432"/>
      <c r="F645" s="556"/>
      <c r="G645" s="314"/>
      <c r="H645" s="416"/>
    </row>
    <row r="646" spans="1:8" s="150" customFormat="1" x14ac:dyDescent="0.2">
      <c r="A646" s="399" t="s">
        <v>244</v>
      </c>
      <c r="B646" s="399" t="s">
        <v>1239</v>
      </c>
      <c r="C646" s="437"/>
      <c r="D646" s="410" t="s">
        <v>970</v>
      </c>
      <c r="E646" s="432"/>
      <c r="F646" s="556"/>
      <c r="G646" s="314"/>
      <c r="H646" s="416"/>
    </row>
    <row r="647" spans="1:8" s="150" customFormat="1" x14ac:dyDescent="0.2">
      <c r="A647" s="399" t="s">
        <v>244</v>
      </c>
      <c r="B647" s="399" t="s">
        <v>1239</v>
      </c>
      <c r="C647" s="437"/>
      <c r="D647" s="410" t="s">
        <v>971</v>
      </c>
      <c r="E647" s="432"/>
      <c r="F647" s="556"/>
      <c r="G647" s="314"/>
      <c r="H647" s="416"/>
    </row>
    <row r="648" spans="1:8" s="150" customFormat="1" x14ac:dyDescent="0.2">
      <c r="A648" s="399" t="s">
        <v>244</v>
      </c>
      <c r="B648" s="399" t="s">
        <v>1239</v>
      </c>
      <c r="C648" s="437"/>
      <c r="D648" s="434" t="s">
        <v>972</v>
      </c>
      <c r="E648" s="432" t="s">
        <v>19</v>
      </c>
      <c r="F648" s="556">
        <v>17.100000000000001</v>
      </c>
      <c r="G648" s="314"/>
      <c r="H648" s="416">
        <f t="shared" ref="H648:H703" si="10">F648*G648</f>
        <v>0</v>
      </c>
    </row>
    <row r="649" spans="1:8" s="150" customFormat="1" x14ac:dyDescent="0.2">
      <c r="A649" s="399" t="s">
        <v>244</v>
      </c>
      <c r="B649" s="399" t="s">
        <v>1239</v>
      </c>
      <c r="C649" s="437"/>
      <c r="D649" s="434"/>
      <c r="E649" s="432"/>
      <c r="F649" s="556"/>
      <c r="G649" s="314"/>
      <c r="H649" s="416"/>
    </row>
    <row r="650" spans="1:8" s="150" customFormat="1" ht="22.5" x14ac:dyDescent="0.2">
      <c r="A650" s="399" t="s">
        <v>244</v>
      </c>
      <c r="B650" s="399" t="s">
        <v>1239</v>
      </c>
      <c r="C650" s="437" t="s">
        <v>224</v>
      </c>
      <c r="D650" s="411" t="s">
        <v>973</v>
      </c>
      <c r="E650" s="412"/>
      <c r="F650" s="413"/>
      <c r="G650" s="314"/>
      <c r="H650" s="416"/>
    </row>
    <row r="651" spans="1:8" s="150" customFormat="1" x14ac:dyDescent="0.2">
      <c r="A651" s="399" t="s">
        <v>244</v>
      </c>
      <c r="B651" s="399" t="s">
        <v>1239</v>
      </c>
      <c r="C651" s="437"/>
      <c r="D651" s="411" t="s">
        <v>872</v>
      </c>
      <c r="E651" s="432" t="s">
        <v>19</v>
      </c>
      <c r="F651" s="556">
        <v>290</v>
      </c>
      <c r="G651" s="314"/>
      <c r="H651" s="416">
        <f t="shared" si="10"/>
        <v>0</v>
      </c>
    </row>
    <row r="652" spans="1:8" s="150" customFormat="1" x14ac:dyDescent="0.2">
      <c r="A652" s="399" t="s">
        <v>244</v>
      </c>
      <c r="B652" s="399" t="s">
        <v>1239</v>
      </c>
      <c r="C652" s="437"/>
      <c r="D652" s="411"/>
      <c r="E652" s="432"/>
      <c r="F652" s="556"/>
      <c r="G652" s="314"/>
      <c r="H652" s="416"/>
    </row>
    <row r="653" spans="1:8" s="150" customFormat="1" x14ac:dyDescent="0.2">
      <c r="A653" s="399" t="s">
        <v>244</v>
      </c>
      <c r="B653" s="399" t="s">
        <v>1239</v>
      </c>
      <c r="C653" s="437" t="s">
        <v>225</v>
      </c>
      <c r="D653" s="411" t="s">
        <v>974</v>
      </c>
      <c r="E653" s="432"/>
      <c r="F653" s="556"/>
      <c r="G653" s="314"/>
      <c r="H653" s="416"/>
    </row>
    <row r="654" spans="1:8" s="150" customFormat="1" x14ac:dyDescent="0.2">
      <c r="A654" s="399" t="s">
        <v>244</v>
      </c>
      <c r="B654" s="399" t="s">
        <v>1239</v>
      </c>
      <c r="C654" s="437"/>
      <c r="D654" s="410" t="s">
        <v>975</v>
      </c>
      <c r="E654" s="432" t="s">
        <v>6</v>
      </c>
      <c r="F654" s="556">
        <v>3</v>
      </c>
      <c r="G654" s="314"/>
      <c r="H654" s="416">
        <f t="shared" si="10"/>
        <v>0</v>
      </c>
    </row>
    <row r="655" spans="1:8" s="150" customFormat="1" x14ac:dyDescent="0.2">
      <c r="A655" s="399" t="s">
        <v>244</v>
      </c>
      <c r="B655" s="399" t="s">
        <v>1239</v>
      </c>
      <c r="C655" s="437"/>
      <c r="D655" s="410"/>
      <c r="E655" s="432"/>
      <c r="F655" s="556"/>
      <c r="G655" s="314"/>
      <c r="H655" s="416"/>
    </row>
    <row r="656" spans="1:8" s="150" customFormat="1" x14ac:dyDescent="0.2">
      <c r="A656" s="399" t="s">
        <v>244</v>
      </c>
      <c r="B656" s="399" t="s">
        <v>1239</v>
      </c>
      <c r="C656" s="437" t="s">
        <v>226</v>
      </c>
      <c r="D656" s="410" t="s">
        <v>976</v>
      </c>
      <c r="E656" s="432" t="s">
        <v>6</v>
      </c>
      <c r="F656" s="556">
        <v>2</v>
      </c>
      <c r="G656" s="314"/>
      <c r="H656" s="416">
        <f t="shared" si="10"/>
        <v>0</v>
      </c>
    </row>
    <row r="657" spans="1:8" s="150" customFormat="1" x14ac:dyDescent="0.2">
      <c r="A657" s="399" t="s">
        <v>244</v>
      </c>
      <c r="B657" s="399" t="s">
        <v>1239</v>
      </c>
      <c r="C657" s="437"/>
      <c r="D657" s="410"/>
      <c r="E657" s="432"/>
      <c r="F657" s="556"/>
      <c r="G657" s="314"/>
      <c r="H657" s="416"/>
    </row>
    <row r="658" spans="1:8" s="150" customFormat="1" ht="22.5" x14ac:dyDescent="0.2">
      <c r="A658" s="399" t="s">
        <v>244</v>
      </c>
      <c r="B658" s="399" t="s">
        <v>1239</v>
      </c>
      <c r="C658" s="437" t="s">
        <v>227</v>
      </c>
      <c r="D658" s="410" t="s">
        <v>977</v>
      </c>
      <c r="E658" s="432" t="s">
        <v>6</v>
      </c>
      <c r="F658" s="556">
        <v>16</v>
      </c>
      <c r="G658" s="314"/>
      <c r="H658" s="416">
        <f t="shared" si="10"/>
        <v>0</v>
      </c>
    </row>
    <row r="659" spans="1:8" s="150" customFormat="1" x14ac:dyDescent="0.2">
      <c r="A659" s="399" t="s">
        <v>244</v>
      </c>
      <c r="B659" s="399" t="s">
        <v>1239</v>
      </c>
      <c r="C659" s="437"/>
      <c r="D659" s="410"/>
      <c r="E659" s="432"/>
      <c r="F659" s="556"/>
      <c r="G659" s="314"/>
      <c r="H659" s="416"/>
    </row>
    <row r="660" spans="1:8" s="150" customFormat="1" x14ac:dyDescent="0.2">
      <c r="A660" s="399" t="s">
        <v>244</v>
      </c>
      <c r="B660" s="399" t="s">
        <v>1239</v>
      </c>
      <c r="C660" s="437" t="s">
        <v>228</v>
      </c>
      <c r="D660" s="410" t="s">
        <v>978</v>
      </c>
      <c r="E660" s="432" t="s">
        <v>6</v>
      </c>
      <c r="F660" s="556">
        <v>2</v>
      </c>
      <c r="G660" s="314"/>
      <c r="H660" s="416">
        <f t="shared" si="10"/>
        <v>0</v>
      </c>
    </row>
    <row r="661" spans="1:8" s="150" customFormat="1" x14ac:dyDescent="0.2">
      <c r="A661" s="399" t="s">
        <v>244</v>
      </c>
      <c r="B661" s="399" t="s">
        <v>1239</v>
      </c>
      <c r="C661" s="437"/>
      <c r="D661" s="410"/>
      <c r="E661" s="432"/>
      <c r="F661" s="556"/>
      <c r="G661" s="314"/>
      <c r="H661" s="416"/>
    </row>
    <row r="662" spans="1:8" s="150" customFormat="1" x14ac:dyDescent="0.2">
      <c r="A662" s="399" t="s">
        <v>244</v>
      </c>
      <c r="B662" s="399" t="s">
        <v>1239</v>
      </c>
      <c r="C662" s="437" t="s">
        <v>229</v>
      </c>
      <c r="D662" s="411" t="s">
        <v>979</v>
      </c>
      <c r="E662" s="432" t="s">
        <v>6</v>
      </c>
      <c r="F662" s="556">
        <v>48</v>
      </c>
      <c r="G662" s="314"/>
      <c r="H662" s="416">
        <f t="shared" si="10"/>
        <v>0</v>
      </c>
    </row>
    <row r="663" spans="1:8" s="150" customFormat="1" x14ac:dyDescent="0.2">
      <c r="A663" s="399" t="s">
        <v>244</v>
      </c>
      <c r="B663" s="399" t="s">
        <v>1239</v>
      </c>
      <c r="C663" s="437"/>
      <c r="D663" s="411"/>
      <c r="E663" s="432"/>
      <c r="F663" s="556"/>
      <c r="G663" s="314"/>
      <c r="H663" s="416"/>
    </row>
    <row r="664" spans="1:8" s="150" customFormat="1" ht="22.5" x14ac:dyDescent="0.2">
      <c r="A664" s="399" t="s">
        <v>244</v>
      </c>
      <c r="B664" s="399" t="s">
        <v>1239</v>
      </c>
      <c r="C664" s="437" t="s">
        <v>230</v>
      </c>
      <c r="D664" s="411" t="s">
        <v>980</v>
      </c>
      <c r="E664" s="432" t="s">
        <v>6</v>
      </c>
      <c r="F664" s="556">
        <v>51</v>
      </c>
      <c r="G664" s="314"/>
      <c r="H664" s="416">
        <f t="shared" si="10"/>
        <v>0</v>
      </c>
    </row>
    <row r="665" spans="1:8" s="150" customFormat="1" x14ac:dyDescent="0.2">
      <c r="A665" s="399" t="s">
        <v>244</v>
      </c>
      <c r="B665" s="399" t="s">
        <v>1239</v>
      </c>
      <c r="C665" s="437"/>
      <c r="D665" s="411"/>
      <c r="E665" s="432"/>
      <c r="F665" s="556"/>
      <c r="G665" s="314"/>
      <c r="H665" s="416"/>
    </row>
    <row r="666" spans="1:8" s="150" customFormat="1" ht="22.5" x14ac:dyDescent="0.2">
      <c r="A666" s="399" t="s">
        <v>244</v>
      </c>
      <c r="B666" s="399" t="s">
        <v>1239</v>
      </c>
      <c r="C666" s="437" t="s">
        <v>231</v>
      </c>
      <c r="D666" s="411" t="s">
        <v>981</v>
      </c>
      <c r="E666" s="432" t="s">
        <v>6</v>
      </c>
      <c r="F666" s="556">
        <v>44</v>
      </c>
      <c r="G666" s="314"/>
      <c r="H666" s="416">
        <f t="shared" si="10"/>
        <v>0</v>
      </c>
    </row>
    <row r="667" spans="1:8" s="150" customFormat="1" x14ac:dyDescent="0.2">
      <c r="A667" s="399" t="s">
        <v>244</v>
      </c>
      <c r="B667" s="399" t="s">
        <v>1239</v>
      </c>
      <c r="C667" s="437"/>
      <c r="D667" s="411"/>
      <c r="E667" s="432"/>
      <c r="F667" s="556"/>
      <c r="G667" s="314"/>
      <c r="H667" s="416"/>
    </row>
    <row r="668" spans="1:8" s="150" customFormat="1" x14ac:dyDescent="0.2">
      <c r="A668" s="399" t="s">
        <v>244</v>
      </c>
      <c r="B668" s="399" t="s">
        <v>1239</v>
      </c>
      <c r="C668" s="437"/>
      <c r="D668" s="421" t="s">
        <v>982</v>
      </c>
      <c r="E668" s="435"/>
      <c r="F668" s="557"/>
      <c r="G668" s="314"/>
      <c r="H668" s="416"/>
    </row>
    <row r="669" spans="1:8" s="150" customFormat="1" ht="112.5" x14ac:dyDescent="0.2">
      <c r="A669" s="399" t="s">
        <v>244</v>
      </c>
      <c r="B669" s="399" t="s">
        <v>1239</v>
      </c>
      <c r="C669" s="437" t="s">
        <v>222</v>
      </c>
      <c r="D669" s="411" t="s">
        <v>983</v>
      </c>
      <c r="E669" s="423" t="s">
        <v>728</v>
      </c>
      <c r="F669" s="424">
        <v>2</v>
      </c>
      <c r="G669" s="314"/>
      <c r="H669" s="416">
        <f t="shared" si="10"/>
        <v>0</v>
      </c>
    </row>
    <row r="670" spans="1:8" s="150" customFormat="1" x14ac:dyDescent="0.2">
      <c r="A670" s="399" t="s">
        <v>244</v>
      </c>
      <c r="B670" s="399" t="s">
        <v>1239</v>
      </c>
      <c r="C670" s="437"/>
      <c r="D670" s="411"/>
      <c r="E670" s="423"/>
      <c r="F670" s="424"/>
      <c r="G670" s="314"/>
      <c r="H670" s="416"/>
    </row>
    <row r="671" spans="1:8" s="150" customFormat="1" ht="22.5" x14ac:dyDescent="0.2">
      <c r="A671" s="399" t="s">
        <v>244</v>
      </c>
      <c r="B671" s="399" t="s">
        <v>1239</v>
      </c>
      <c r="C671" s="437" t="s">
        <v>223</v>
      </c>
      <c r="D671" s="425" t="s">
        <v>984</v>
      </c>
      <c r="E671" s="423" t="s">
        <v>728</v>
      </c>
      <c r="F671" s="424">
        <v>2</v>
      </c>
      <c r="G671" s="314"/>
      <c r="H671" s="416">
        <f t="shared" si="10"/>
        <v>0</v>
      </c>
    </row>
    <row r="672" spans="1:8" s="150" customFormat="1" x14ac:dyDescent="0.2">
      <c r="A672" s="399" t="s">
        <v>244</v>
      </c>
      <c r="B672" s="399" t="s">
        <v>1239</v>
      </c>
      <c r="C672" s="437"/>
      <c r="D672" s="425"/>
      <c r="E672" s="423"/>
      <c r="F672" s="424"/>
      <c r="G672" s="314"/>
      <c r="H672" s="416"/>
    </row>
    <row r="673" spans="1:8" s="150" customFormat="1" ht="45" x14ac:dyDescent="0.2">
      <c r="A673" s="399" t="s">
        <v>244</v>
      </c>
      <c r="B673" s="399" t="s">
        <v>1239</v>
      </c>
      <c r="C673" s="437" t="s">
        <v>224</v>
      </c>
      <c r="D673" s="411" t="s">
        <v>850</v>
      </c>
      <c r="E673" s="414"/>
      <c r="F673" s="415"/>
      <c r="G673" s="314"/>
      <c r="H673" s="416"/>
    </row>
    <row r="674" spans="1:8" s="150" customFormat="1" x14ac:dyDescent="0.2">
      <c r="A674" s="399" t="s">
        <v>244</v>
      </c>
      <c r="B674" s="399" t="s">
        <v>1239</v>
      </c>
      <c r="C674" s="437"/>
      <c r="D674" s="411" t="s">
        <v>872</v>
      </c>
      <c r="E674" s="414" t="s">
        <v>19</v>
      </c>
      <c r="F674" s="415">
        <v>210</v>
      </c>
      <c r="G674" s="314"/>
      <c r="H674" s="416">
        <f t="shared" si="10"/>
        <v>0</v>
      </c>
    </row>
    <row r="675" spans="1:8" s="150" customFormat="1" x14ac:dyDescent="0.2">
      <c r="A675" s="399" t="s">
        <v>244</v>
      </c>
      <c r="B675" s="399" t="s">
        <v>1239</v>
      </c>
      <c r="C675" s="437"/>
      <c r="D675" s="411"/>
      <c r="E675" s="414"/>
      <c r="F675" s="415"/>
      <c r="G675" s="314"/>
      <c r="H675" s="416"/>
    </row>
    <row r="676" spans="1:8" s="150" customFormat="1" ht="33.75" x14ac:dyDescent="0.2">
      <c r="A676" s="399" t="s">
        <v>244</v>
      </c>
      <c r="B676" s="399" t="s">
        <v>1239</v>
      </c>
      <c r="C676" s="437" t="s">
        <v>225</v>
      </c>
      <c r="D676" s="411" t="s">
        <v>985</v>
      </c>
      <c r="E676" s="414" t="s">
        <v>6</v>
      </c>
      <c r="F676" s="415">
        <v>24</v>
      </c>
      <c r="G676" s="314"/>
      <c r="H676" s="416">
        <f t="shared" si="10"/>
        <v>0</v>
      </c>
    </row>
    <row r="677" spans="1:8" s="150" customFormat="1" x14ac:dyDescent="0.2">
      <c r="A677" s="399" t="s">
        <v>244</v>
      </c>
      <c r="B677" s="399" t="s">
        <v>1239</v>
      </c>
      <c r="C677" s="437"/>
      <c r="D677" s="411"/>
      <c r="E677" s="414"/>
      <c r="F677" s="415"/>
      <c r="G677" s="314"/>
      <c r="H677" s="416"/>
    </row>
    <row r="678" spans="1:8" s="150" customFormat="1" ht="45" x14ac:dyDescent="0.2">
      <c r="A678" s="399" t="s">
        <v>244</v>
      </c>
      <c r="B678" s="399" t="s">
        <v>1239</v>
      </c>
      <c r="C678" s="437" t="s">
        <v>226</v>
      </c>
      <c r="D678" s="411" t="s">
        <v>1006</v>
      </c>
      <c r="E678" s="414" t="s">
        <v>105</v>
      </c>
      <c r="F678" s="415">
        <v>44</v>
      </c>
      <c r="G678" s="314"/>
      <c r="H678" s="416">
        <f t="shared" si="10"/>
        <v>0</v>
      </c>
    </row>
    <row r="679" spans="1:8" s="150" customFormat="1" x14ac:dyDescent="0.2">
      <c r="A679" s="399" t="s">
        <v>244</v>
      </c>
      <c r="B679" s="399" t="s">
        <v>1239</v>
      </c>
      <c r="C679" s="437"/>
      <c r="D679" s="411"/>
      <c r="E679" s="414"/>
      <c r="F679" s="415"/>
      <c r="G679" s="314"/>
      <c r="H679" s="416"/>
    </row>
    <row r="680" spans="1:8" s="150" customFormat="1" x14ac:dyDescent="0.2">
      <c r="A680" s="399" t="s">
        <v>244</v>
      </c>
      <c r="B680" s="399" t="s">
        <v>1239</v>
      </c>
      <c r="C680" s="437" t="s">
        <v>227</v>
      </c>
      <c r="D680" s="431" t="s">
        <v>823</v>
      </c>
      <c r="E680" s="423" t="s">
        <v>767</v>
      </c>
      <c r="F680" s="424">
        <v>1</v>
      </c>
      <c r="G680" s="314"/>
      <c r="H680" s="416">
        <f t="shared" si="10"/>
        <v>0</v>
      </c>
    </row>
    <row r="681" spans="1:8" s="150" customFormat="1" x14ac:dyDescent="0.2">
      <c r="A681" s="399" t="s">
        <v>244</v>
      </c>
      <c r="B681" s="399" t="s">
        <v>1239</v>
      </c>
      <c r="C681" s="437"/>
      <c r="D681" s="431"/>
      <c r="E681" s="423"/>
      <c r="F681" s="424"/>
      <c r="G681" s="314"/>
      <c r="H681" s="416"/>
    </row>
    <row r="682" spans="1:8" s="150" customFormat="1" x14ac:dyDescent="0.2">
      <c r="A682" s="399" t="s">
        <v>244</v>
      </c>
      <c r="B682" s="399" t="s">
        <v>1239</v>
      </c>
      <c r="C682" s="437"/>
      <c r="D682" s="436" t="s">
        <v>986</v>
      </c>
      <c r="E682" s="435"/>
      <c r="F682" s="557"/>
      <c r="G682" s="314"/>
      <c r="H682" s="416"/>
    </row>
    <row r="683" spans="1:8" s="150" customFormat="1" ht="101.25" x14ac:dyDescent="0.2">
      <c r="A683" s="399" t="s">
        <v>244</v>
      </c>
      <c r="B683" s="399" t="s">
        <v>1239</v>
      </c>
      <c r="C683" s="437" t="s">
        <v>222</v>
      </c>
      <c r="D683" s="411" t="s">
        <v>1004</v>
      </c>
      <c r="E683" s="423" t="s">
        <v>728</v>
      </c>
      <c r="F683" s="424">
        <v>2</v>
      </c>
      <c r="G683" s="314"/>
      <c r="H683" s="416">
        <f t="shared" si="10"/>
        <v>0</v>
      </c>
    </row>
    <row r="684" spans="1:8" s="150" customFormat="1" x14ac:dyDescent="0.2">
      <c r="A684" s="399" t="s">
        <v>244</v>
      </c>
      <c r="B684" s="399" t="s">
        <v>1239</v>
      </c>
      <c r="C684" s="437"/>
      <c r="D684" s="411"/>
      <c r="E684" s="423"/>
      <c r="F684" s="424"/>
      <c r="G684" s="314"/>
      <c r="H684" s="416"/>
    </row>
    <row r="685" spans="1:8" s="150" customFormat="1" ht="22.5" x14ac:dyDescent="0.2">
      <c r="A685" s="399" t="s">
        <v>244</v>
      </c>
      <c r="B685" s="399" t="s">
        <v>1239</v>
      </c>
      <c r="C685" s="437" t="s">
        <v>223</v>
      </c>
      <c r="D685" s="425" t="s">
        <v>987</v>
      </c>
      <c r="E685" s="423" t="s">
        <v>728</v>
      </c>
      <c r="F685" s="424">
        <v>2</v>
      </c>
      <c r="G685" s="314"/>
      <c r="H685" s="416">
        <f t="shared" si="10"/>
        <v>0</v>
      </c>
    </row>
    <row r="686" spans="1:8" s="150" customFormat="1" x14ac:dyDescent="0.2">
      <c r="A686" s="399" t="s">
        <v>244</v>
      </c>
      <c r="B686" s="399" t="s">
        <v>1239</v>
      </c>
      <c r="C686" s="437"/>
      <c r="D686" s="425"/>
      <c r="E686" s="423"/>
      <c r="F686" s="424"/>
      <c r="G686" s="314"/>
      <c r="H686" s="416"/>
    </row>
    <row r="687" spans="1:8" s="150" customFormat="1" ht="33.75" x14ac:dyDescent="0.2">
      <c r="A687" s="399" t="s">
        <v>244</v>
      </c>
      <c r="B687" s="399" t="s">
        <v>1239</v>
      </c>
      <c r="C687" s="437" t="s">
        <v>224</v>
      </c>
      <c r="D687" s="411" t="s">
        <v>985</v>
      </c>
      <c r="E687" s="414" t="s">
        <v>6</v>
      </c>
      <c r="F687" s="415">
        <v>26</v>
      </c>
      <c r="G687" s="314"/>
      <c r="H687" s="416">
        <f t="shared" si="10"/>
        <v>0</v>
      </c>
    </row>
    <row r="688" spans="1:8" s="150" customFormat="1" x14ac:dyDescent="0.2">
      <c r="A688" s="399" t="s">
        <v>244</v>
      </c>
      <c r="B688" s="399" t="s">
        <v>1239</v>
      </c>
      <c r="C688" s="437"/>
      <c r="D688" s="411"/>
      <c r="E688" s="414"/>
      <c r="F688" s="415"/>
      <c r="G688" s="314"/>
      <c r="H688" s="416"/>
    </row>
    <row r="689" spans="1:8" s="150" customFormat="1" ht="45" x14ac:dyDescent="0.2">
      <c r="A689" s="399" t="s">
        <v>244</v>
      </c>
      <c r="B689" s="399" t="s">
        <v>1239</v>
      </c>
      <c r="C689" s="437" t="s">
        <v>225</v>
      </c>
      <c r="D689" s="411" t="s">
        <v>1007</v>
      </c>
      <c r="E689" s="414" t="s">
        <v>105</v>
      </c>
      <c r="F689" s="415">
        <v>90</v>
      </c>
      <c r="G689" s="314"/>
      <c r="H689" s="416">
        <f t="shared" si="10"/>
        <v>0</v>
      </c>
    </row>
    <row r="690" spans="1:8" s="150" customFormat="1" x14ac:dyDescent="0.2">
      <c r="A690" s="399" t="s">
        <v>244</v>
      </c>
      <c r="B690" s="399" t="s">
        <v>1239</v>
      </c>
      <c r="C690" s="437"/>
      <c r="D690" s="411"/>
      <c r="E690" s="414"/>
      <c r="F690" s="415"/>
      <c r="G690" s="314"/>
      <c r="H690" s="416"/>
    </row>
    <row r="691" spans="1:8" s="150" customFormat="1" ht="22.5" x14ac:dyDescent="0.2">
      <c r="A691" s="399" t="s">
        <v>244</v>
      </c>
      <c r="B691" s="399" t="s">
        <v>1239</v>
      </c>
      <c r="C691" s="437" t="s">
        <v>226</v>
      </c>
      <c r="D691" s="425" t="s">
        <v>988</v>
      </c>
      <c r="E691" s="423" t="s">
        <v>728</v>
      </c>
      <c r="F691" s="424">
        <v>3</v>
      </c>
      <c r="G691" s="314"/>
      <c r="H691" s="416">
        <f t="shared" si="10"/>
        <v>0</v>
      </c>
    </row>
    <row r="692" spans="1:8" s="150" customFormat="1" x14ac:dyDescent="0.2">
      <c r="A692" s="399" t="s">
        <v>244</v>
      </c>
      <c r="B692" s="399" t="s">
        <v>1239</v>
      </c>
      <c r="C692" s="437"/>
      <c r="D692" s="425"/>
      <c r="E692" s="423"/>
      <c r="F692" s="424"/>
      <c r="G692" s="314"/>
      <c r="H692" s="416"/>
    </row>
    <row r="693" spans="1:8" s="150" customFormat="1" ht="67.5" x14ac:dyDescent="0.2">
      <c r="A693" s="399" t="s">
        <v>244</v>
      </c>
      <c r="B693" s="399" t="s">
        <v>1239</v>
      </c>
      <c r="C693" s="437" t="s">
        <v>227</v>
      </c>
      <c r="D693" s="411" t="s">
        <v>989</v>
      </c>
      <c r="E693" s="423" t="s">
        <v>728</v>
      </c>
      <c r="F693" s="424">
        <v>3</v>
      </c>
      <c r="G693" s="314"/>
      <c r="H693" s="416">
        <f t="shared" si="10"/>
        <v>0</v>
      </c>
    </row>
    <row r="694" spans="1:8" s="150" customFormat="1" x14ac:dyDescent="0.2">
      <c r="A694" s="399" t="s">
        <v>244</v>
      </c>
      <c r="B694" s="399" t="s">
        <v>1239</v>
      </c>
      <c r="C694" s="437"/>
      <c r="D694" s="411"/>
      <c r="E694" s="423"/>
      <c r="F694" s="424"/>
      <c r="G694" s="314"/>
      <c r="H694" s="416"/>
    </row>
    <row r="695" spans="1:8" s="150" customFormat="1" x14ac:dyDescent="0.2">
      <c r="A695" s="399" t="s">
        <v>244</v>
      </c>
      <c r="B695" s="399" t="s">
        <v>1239</v>
      </c>
      <c r="C695" s="437"/>
      <c r="D695" s="436" t="s">
        <v>990</v>
      </c>
      <c r="E695" s="435"/>
      <c r="F695" s="557"/>
      <c r="G695" s="314"/>
      <c r="H695" s="416"/>
    </row>
    <row r="696" spans="1:8" s="150" customFormat="1" ht="101.25" x14ac:dyDescent="0.2">
      <c r="A696" s="399" t="s">
        <v>244</v>
      </c>
      <c r="B696" s="399" t="s">
        <v>1239</v>
      </c>
      <c r="C696" s="437" t="s">
        <v>222</v>
      </c>
      <c r="D696" s="411" t="s">
        <v>1008</v>
      </c>
      <c r="E696" s="423" t="s">
        <v>728</v>
      </c>
      <c r="F696" s="424">
        <v>2</v>
      </c>
      <c r="G696" s="314"/>
      <c r="H696" s="416">
        <f t="shared" si="10"/>
        <v>0</v>
      </c>
    </row>
    <row r="697" spans="1:8" s="150" customFormat="1" x14ac:dyDescent="0.2">
      <c r="A697" s="399" t="s">
        <v>244</v>
      </c>
      <c r="B697" s="399" t="s">
        <v>1239</v>
      </c>
      <c r="C697" s="437"/>
      <c r="D697" s="411"/>
      <c r="E697" s="423"/>
      <c r="F697" s="424"/>
      <c r="G697" s="314"/>
      <c r="H697" s="416"/>
    </row>
    <row r="698" spans="1:8" s="150" customFormat="1" ht="22.5" x14ac:dyDescent="0.2">
      <c r="A698" s="399" t="s">
        <v>244</v>
      </c>
      <c r="B698" s="399" t="s">
        <v>1239</v>
      </c>
      <c r="C698" s="437" t="s">
        <v>223</v>
      </c>
      <c r="D698" s="425" t="s">
        <v>991</v>
      </c>
      <c r="E698" s="423" t="s">
        <v>728</v>
      </c>
      <c r="F698" s="424">
        <v>2</v>
      </c>
      <c r="G698" s="314"/>
      <c r="H698" s="416">
        <f t="shared" si="10"/>
        <v>0</v>
      </c>
    </row>
    <row r="699" spans="1:8" s="150" customFormat="1" x14ac:dyDescent="0.2">
      <c r="A699" s="399" t="s">
        <v>244</v>
      </c>
      <c r="B699" s="399" t="s">
        <v>1239</v>
      </c>
      <c r="C699" s="437"/>
      <c r="D699" s="425"/>
      <c r="E699" s="423"/>
      <c r="F699" s="424"/>
      <c r="G699" s="314"/>
      <c r="H699" s="416"/>
    </row>
    <row r="700" spans="1:8" s="150" customFormat="1" ht="45" x14ac:dyDescent="0.2">
      <c r="A700" s="399" t="s">
        <v>244</v>
      </c>
      <c r="B700" s="399" t="s">
        <v>1239</v>
      </c>
      <c r="C700" s="437" t="s">
        <v>1015</v>
      </c>
      <c r="D700" s="411" t="s">
        <v>850</v>
      </c>
      <c r="E700" s="414"/>
      <c r="F700" s="415"/>
      <c r="G700" s="314"/>
      <c r="H700" s="416">
        <f t="shared" si="10"/>
        <v>0</v>
      </c>
    </row>
    <row r="701" spans="1:8" s="150" customFormat="1" x14ac:dyDescent="0.2">
      <c r="A701" s="399" t="s">
        <v>244</v>
      </c>
      <c r="B701" s="399" t="s">
        <v>1239</v>
      </c>
      <c r="C701" s="437" t="s">
        <v>225</v>
      </c>
      <c r="D701" s="411" t="s">
        <v>715</v>
      </c>
      <c r="E701" s="414" t="s">
        <v>19</v>
      </c>
      <c r="F701" s="415">
        <v>72</v>
      </c>
      <c r="G701" s="314"/>
      <c r="H701" s="416">
        <f t="shared" si="10"/>
        <v>0</v>
      </c>
    </row>
    <row r="702" spans="1:8" s="150" customFormat="1" x14ac:dyDescent="0.2">
      <c r="A702" s="399" t="s">
        <v>244</v>
      </c>
      <c r="B702" s="399" t="s">
        <v>1239</v>
      </c>
      <c r="C702" s="437"/>
      <c r="D702" s="411"/>
      <c r="E702" s="414"/>
      <c r="F702" s="415"/>
      <c r="G702" s="314"/>
      <c r="H702" s="416"/>
    </row>
    <row r="703" spans="1:8" s="150" customFormat="1" ht="33.75" x14ac:dyDescent="0.2">
      <c r="A703" s="399" t="s">
        <v>244</v>
      </c>
      <c r="B703" s="399" t="s">
        <v>1239</v>
      </c>
      <c r="C703" s="437" t="s">
        <v>226</v>
      </c>
      <c r="D703" s="411" t="s">
        <v>992</v>
      </c>
      <c r="E703" s="414" t="s">
        <v>6</v>
      </c>
      <c r="F703" s="415">
        <v>22</v>
      </c>
      <c r="G703" s="314"/>
      <c r="H703" s="416">
        <f t="shared" si="10"/>
        <v>0</v>
      </c>
    </row>
    <row r="704" spans="1:8" s="150" customFormat="1" x14ac:dyDescent="0.2">
      <c r="A704" s="399" t="s">
        <v>244</v>
      </c>
      <c r="B704" s="399" t="s">
        <v>1239</v>
      </c>
      <c r="C704" s="437"/>
      <c r="D704" s="411"/>
      <c r="E704" s="414"/>
      <c r="F704" s="415"/>
      <c r="G704" s="314"/>
      <c r="H704" s="416"/>
    </row>
    <row r="705" spans="1:8" s="150" customFormat="1" ht="45" x14ac:dyDescent="0.2">
      <c r="A705" s="399" t="s">
        <v>244</v>
      </c>
      <c r="B705" s="399" t="s">
        <v>1239</v>
      </c>
      <c r="C705" s="437" t="s">
        <v>227</v>
      </c>
      <c r="D705" s="411" t="s">
        <v>1009</v>
      </c>
      <c r="E705" s="414" t="s">
        <v>105</v>
      </c>
      <c r="F705" s="415">
        <v>120</v>
      </c>
      <c r="G705" s="314"/>
      <c r="H705" s="416">
        <f t="shared" ref="H705:H755" si="11">F705*G705</f>
        <v>0</v>
      </c>
    </row>
    <row r="706" spans="1:8" s="150" customFormat="1" x14ac:dyDescent="0.2">
      <c r="A706" s="399" t="s">
        <v>244</v>
      </c>
      <c r="B706" s="399" t="s">
        <v>1239</v>
      </c>
      <c r="C706" s="437"/>
      <c r="D706" s="411"/>
      <c r="E706" s="414"/>
      <c r="F706" s="415"/>
      <c r="G706" s="314"/>
      <c r="H706" s="416"/>
    </row>
    <row r="707" spans="1:8" s="150" customFormat="1" ht="67.5" x14ac:dyDescent="0.2">
      <c r="A707" s="399" t="s">
        <v>244</v>
      </c>
      <c r="B707" s="399" t="s">
        <v>1239</v>
      </c>
      <c r="C707" s="437" t="s">
        <v>228</v>
      </c>
      <c r="D707" s="411" t="s">
        <v>993</v>
      </c>
      <c r="E707" s="423" t="s">
        <v>728</v>
      </c>
      <c r="F707" s="424">
        <v>6</v>
      </c>
      <c r="G707" s="314"/>
      <c r="H707" s="416">
        <f t="shared" si="11"/>
        <v>0</v>
      </c>
    </row>
    <row r="708" spans="1:8" s="150" customFormat="1" x14ac:dyDescent="0.2">
      <c r="A708" s="399" t="s">
        <v>244</v>
      </c>
      <c r="B708" s="399" t="s">
        <v>1239</v>
      </c>
      <c r="C708" s="437"/>
      <c r="D708" s="411"/>
      <c r="E708" s="423"/>
      <c r="F708" s="424"/>
      <c r="G708" s="314"/>
      <c r="H708" s="416"/>
    </row>
    <row r="709" spans="1:8" s="150" customFormat="1" ht="22.5" x14ac:dyDescent="0.2">
      <c r="A709" s="399" t="s">
        <v>244</v>
      </c>
      <c r="B709" s="399" t="s">
        <v>1239</v>
      </c>
      <c r="C709" s="437" t="s">
        <v>229</v>
      </c>
      <c r="D709" s="425" t="s">
        <v>994</v>
      </c>
      <c r="E709" s="423" t="s">
        <v>728</v>
      </c>
      <c r="F709" s="424">
        <v>6</v>
      </c>
      <c r="G709" s="314"/>
      <c r="H709" s="416">
        <f t="shared" si="11"/>
        <v>0</v>
      </c>
    </row>
    <row r="710" spans="1:8" s="150" customFormat="1" x14ac:dyDescent="0.2">
      <c r="A710" s="399" t="s">
        <v>244</v>
      </c>
      <c r="B710" s="399" t="s">
        <v>1239</v>
      </c>
      <c r="C710" s="437"/>
      <c r="D710" s="425"/>
      <c r="E710" s="423"/>
      <c r="F710" s="424"/>
      <c r="G710" s="314"/>
      <c r="H710" s="416"/>
    </row>
    <row r="711" spans="1:8" s="150" customFormat="1" x14ac:dyDescent="0.2">
      <c r="A711" s="399" t="s">
        <v>244</v>
      </c>
      <c r="B711" s="399" t="s">
        <v>1239</v>
      </c>
      <c r="C711" s="437"/>
      <c r="D711" s="436" t="s">
        <v>995</v>
      </c>
      <c r="E711" s="435"/>
      <c r="F711" s="557"/>
      <c r="G711" s="314"/>
      <c r="H711" s="416"/>
    </row>
    <row r="712" spans="1:8" s="150" customFormat="1" ht="101.25" x14ac:dyDescent="0.2">
      <c r="A712" s="399" t="s">
        <v>244</v>
      </c>
      <c r="B712" s="399" t="s">
        <v>1239</v>
      </c>
      <c r="C712" s="437" t="s">
        <v>222</v>
      </c>
      <c r="D712" s="411" t="s">
        <v>1010</v>
      </c>
      <c r="E712" s="423" t="s">
        <v>728</v>
      </c>
      <c r="F712" s="424">
        <v>2</v>
      </c>
      <c r="G712" s="314"/>
      <c r="H712" s="416">
        <f t="shared" si="11"/>
        <v>0</v>
      </c>
    </row>
    <row r="713" spans="1:8" s="150" customFormat="1" x14ac:dyDescent="0.2">
      <c r="A713" s="399" t="s">
        <v>244</v>
      </c>
      <c r="B713" s="399" t="s">
        <v>1239</v>
      </c>
      <c r="C713" s="437"/>
      <c r="D713" s="411"/>
      <c r="E713" s="423"/>
      <c r="F713" s="424"/>
      <c r="G713" s="314"/>
      <c r="H713" s="416"/>
    </row>
    <row r="714" spans="1:8" s="150" customFormat="1" ht="22.5" x14ac:dyDescent="0.2">
      <c r="A714" s="399" t="s">
        <v>244</v>
      </c>
      <c r="B714" s="399" t="s">
        <v>1239</v>
      </c>
      <c r="C714" s="437" t="s">
        <v>223</v>
      </c>
      <c r="D714" s="425" t="s">
        <v>996</v>
      </c>
      <c r="E714" s="423" t="s">
        <v>728</v>
      </c>
      <c r="F714" s="424">
        <v>2</v>
      </c>
      <c r="G714" s="314"/>
      <c r="H714" s="416">
        <f t="shared" si="11"/>
        <v>0</v>
      </c>
    </row>
    <row r="715" spans="1:8" s="150" customFormat="1" x14ac:dyDescent="0.2">
      <c r="A715" s="399" t="s">
        <v>244</v>
      </c>
      <c r="B715" s="399" t="s">
        <v>1239</v>
      </c>
      <c r="C715" s="437"/>
      <c r="D715" s="425"/>
      <c r="E715" s="423"/>
      <c r="F715" s="424"/>
      <c r="G715" s="314"/>
      <c r="H715" s="416"/>
    </row>
    <row r="716" spans="1:8" s="150" customFormat="1" ht="45" x14ac:dyDescent="0.2">
      <c r="A716" s="399" t="s">
        <v>244</v>
      </c>
      <c r="B716" s="399" t="s">
        <v>1239</v>
      </c>
      <c r="C716" s="437" t="s">
        <v>224</v>
      </c>
      <c r="D716" s="411" t="s">
        <v>850</v>
      </c>
      <c r="E716" s="414"/>
      <c r="F716" s="415"/>
      <c r="G716" s="314"/>
      <c r="H716" s="416"/>
    </row>
    <row r="717" spans="1:8" s="150" customFormat="1" x14ac:dyDescent="0.2">
      <c r="A717" s="399" t="s">
        <v>244</v>
      </c>
      <c r="B717" s="399" t="s">
        <v>1239</v>
      </c>
      <c r="C717" s="437"/>
      <c r="D717" s="411" t="s">
        <v>715</v>
      </c>
      <c r="E717" s="414" t="s">
        <v>19</v>
      </c>
      <c r="F717" s="415">
        <v>70</v>
      </c>
      <c r="G717" s="314"/>
      <c r="H717" s="416">
        <f t="shared" si="11"/>
        <v>0</v>
      </c>
    </row>
    <row r="718" spans="1:8" s="150" customFormat="1" x14ac:dyDescent="0.2">
      <c r="A718" s="399" t="s">
        <v>244</v>
      </c>
      <c r="B718" s="399" t="s">
        <v>1239</v>
      </c>
      <c r="C718" s="437"/>
      <c r="D718" s="411"/>
      <c r="E718" s="414"/>
      <c r="F718" s="415"/>
      <c r="G718" s="314"/>
      <c r="H718" s="416"/>
    </row>
    <row r="719" spans="1:8" s="150" customFormat="1" ht="33.75" x14ac:dyDescent="0.2">
      <c r="A719" s="399" t="s">
        <v>244</v>
      </c>
      <c r="B719" s="399" t="s">
        <v>1239</v>
      </c>
      <c r="C719" s="437" t="s">
        <v>225</v>
      </c>
      <c r="D719" s="411" t="s">
        <v>992</v>
      </c>
      <c r="E719" s="414" t="s">
        <v>6</v>
      </c>
      <c r="F719" s="415">
        <v>14</v>
      </c>
      <c r="G719" s="314"/>
      <c r="H719" s="416">
        <f t="shared" si="11"/>
        <v>0</v>
      </c>
    </row>
    <row r="720" spans="1:8" s="150" customFormat="1" x14ac:dyDescent="0.2">
      <c r="A720" s="399" t="s">
        <v>244</v>
      </c>
      <c r="B720" s="399" t="s">
        <v>1239</v>
      </c>
      <c r="C720" s="437"/>
      <c r="D720" s="411"/>
      <c r="E720" s="414"/>
      <c r="F720" s="415"/>
      <c r="G720" s="314"/>
      <c r="H720" s="416"/>
    </row>
    <row r="721" spans="1:8" s="150" customFormat="1" ht="45" x14ac:dyDescent="0.2">
      <c r="A721" s="399" t="s">
        <v>244</v>
      </c>
      <c r="B721" s="399" t="s">
        <v>1239</v>
      </c>
      <c r="C721" s="437" t="s">
        <v>226</v>
      </c>
      <c r="D721" s="411" t="s">
        <v>1011</v>
      </c>
      <c r="E721" s="414" t="s">
        <v>105</v>
      </c>
      <c r="F721" s="415">
        <v>20</v>
      </c>
      <c r="G721" s="314"/>
      <c r="H721" s="416">
        <f t="shared" si="11"/>
        <v>0</v>
      </c>
    </row>
    <row r="722" spans="1:8" s="150" customFormat="1" x14ac:dyDescent="0.2">
      <c r="A722" s="399" t="s">
        <v>244</v>
      </c>
      <c r="B722" s="399" t="s">
        <v>1239</v>
      </c>
      <c r="C722" s="437"/>
      <c r="D722" s="411"/>
      <c r="E722" s="414"/>
      <c r="F722" s="415"/>
      <c r="G722" s="314"/>
      <c r="H722" s="416"/>
    </row>
    <row r="723" spans="1:8" s="150" customFormat="1" ht="78.75" x14ac:dyDescent="0.2">
      <c r="A723" s="399" t="s">
        <v>244</v>
      </c>
      <c r="B723" s="399" t="s">
        <v>1239</v>
      </c>
      <c r="C723" s="437" t="s">
        <v>227</v>
      </c>
      <c r="D723" s="411" t="s">
        <v>997</v>
      </c>
      <c r="E723" s="423" t="s">
        <v>728</v>
      </c>
      <c r="F723" s="424">
        <v>6</v>
      </c>
      <c r="G723" s="314"/>
      <c r="H723" s="416">
        <f t="shared" si="11"/>
        <v>0</v>
      </c>
    </row>
    <row r="724" spans="1:8" s="150" customFormat="1" x14ac:dyDescent="0.2">
      <c r="A724" s="399" t="s">
        <v>244</v>
      </c>
      <c r="B724" s="399" t="s">
        <v>1239</v>
      </c>
      <c r="C724" s="437"/>
      <c r="D724" s="411"/>
      <c r="E724" s="423"/>
      <c r="F724" s="424"/>
      <c r="G724" s="314"/>
      <c r="H724" s="416"/>
    </row>
    <row r="725" spans="1:8" s="150" customFormat="1" ht="22.5" x14ac:dyDescent="0.2">
      <c r="A725" s="399" t="s">
        <v>244</v>
      </c>
      <c r="B725" s="399" t="s">
        <v>1239</v>
      </c>
      <c r="C725" s="437" t="s">
        <v>228</v>
      </c>
      <c r="D725" s="425" t="s">
        <v>998</v>
      </c>
      <c r="E725" s="423" t="s">
        <v>728</v>
      </c>
      <c r="F725" s="424">
        <v>6</v>
      </c>
      <c r="G725" s="314"/>
      <c r="H725" s="416">
        <f t="shared" si="11"/>
        <v>0</v>
      </c>
    </row>
    <row r="726" spans="1:8" s="150" customFormat="1" x14ac:dyDescent="0.2">
      <c r="A726" s="399" t="s">
        <v>244</v>
      </c>
      <c r="B726" s="399" t="s">
        <v>1239</v>
      </c>
      <c r="C726" s="437"/>
      <c r="D726" s="425"/>
      <c r="E726" s="423"/>
      <c r="F726" s="424"/>
      <c r="G726" s="314"/>
      <c r="H726" s="416"/>
    </row>
    <row r="727" spans="1:8" s="150" customFormat="1" x14ac:dyDescent="0.2">
      <c r="A727" s="399" t="s">
        <v>244</v>
      </c>
      <c r="B727" s="399" t="s">
        <v>1239</v>
      </c>
      <c r="C727" s="437"/>
      <c r="D727" s="436" t="s">
        <v>955</v>
      </c>
      <c r="E727" s="435"/>
      <c r="F727" s="557"/>
      <c r="G727" s="314"/>
      <c r="H727" s="416"/>
    </row>
    <row r="728" spans="1:8" s="150" customFormat="1" ht="112.5" x14ac:dyDescent="0.2">
      <c r="A728" s="399" t="s">
        <v>244</v>
      </c>
      <c r="B728" s="399" t="s">
        <v>1239</v>
      </c>
      <c r="C728" s="437" t="s">
        <v>222</v>
      </c>
      <c r="D728" s="411" t="s">
        <v>999</v>
      </c>
      <c r="E728" s="423" t="s">
        <v>728</v>
      </c>
      <c r="F728" s="424">
        <v>1</v>
      </c>
      <c r="G728" s="314"/>
      <c r="H728" s="416">
        <f t="shared" si="11"/>
        <v>0</v>
      </c>
    </row>
    <row r="729" spans="1:8" s="150" customFormat="1" x14ac:dyDescent="0.2">
      <c r="A729" s="399" t="s">
        <v>244</v>
      </c>
      <c r="B729" s="399" t="s">
        <v>1239</v>
      </c>
      <c r="C729" s="437"/>
      <c r="D729" s="411"/>
      <c r="E729" s="423"/>
      <c r="F729" s="424"/>
      <c r="G729" s="314"/>
      <c r="H729" s="416"/>
    </row>
    <row r="730" spans="1:8" s="150" customFormat="1" ht="22.5" x14ac:dyDescent="0.2">
      <c r="A730" s="399" t="s">
        <v>244</v>
      </c>
      <c r="B730" s="399" t="s">
        <v>1239</v>
      </c>
      <c r="C730" s="437" t="s">
        <v>223</v>
      </c>
      <c r="D730" s="425" t="s">
        <v>851</v>
      </c>
      <c r="E730" s="423" t="s">
        <v>728</v>
      </c>
      <c r="F730" s="424">
        <v>1</v>
      </c>
      <c r="G730" s="314"/>
      <c r="H730" s="416">
        <f t="shared" si="11"/>
        <v>0</v>
      </c>
    </row>
    <row r="731" spans="1:8" s="150" customFormat="1" x14ac:dyDescent="0.2">
      <c r="A731" s="399" t="s">
        <v>244</v>
      </c>
      <c r="B731" s="399" t="s">
        <v>1239</v>
      </c>
      <c r="C731" s="437"/>
      <c r="D731" s="425"/>
      <c r="E731" s="423"/>
      <c r="F731" s="424"/>
      <c r="G731" s="314"/>
      <c r="H731" s="416"/>
    </row>
    <row r="732" spans="1:8" s="150" customFormat="1" ht="45" x14ac:dyDescent="0.2">
      <c r="A732" s="399" t="s">
        <v>244</v>
      </c>
      <c r="B732" s="399" t="s">
        <v>1239</v>
      </c>
      <c r="C732" s="437" t="s">
        <v>224</v>
      </c>
      <c r="D732" s="411" t="s">
        <v>1000</v>
      </c>
      <c r="E732" s="414"/>
      <c r="F732" s="415"/>
      <c r="G732" s="314"/>
      <c r="H732" s="416"/>
    </row>
    <row r="733" spans="1:8" s="150" customFormat="1" x14ac:dyDescent="0.2">
      <c r="A733" s="399" t="s">
        <v>244</v>
      </c>
      <c r="B733" s="399" t="s">
        <v>1239</v>
      </c>
      <c r="C733" s="437"/>
      <c r="D733" s="411" t="s">
        <v>715</v>
      </c>
      <c r="E733" s="414" t="s">
        <v>19</v>
      </c>
      <c r="F733" s="415">
        <v>80</v>
      </c>
      <c r="G733" s="314"/>
      <c r="H733" s="416">
        <f t="shared" si="11"/>
        <v>0</v>
      </c>
    </row>
    <row r="734" spans="1:8" s="150" customFormat="1" x14ac:dyDescent="0.2">
      <c r="A734" s="399" t="s">
        <v>244</v>
      </c>
      <c r="B734" s="399" t="s">
        <v>1239</v>
      </c>
      <c r="C734" s="437"/>
      <c r="D734" s="411"/>
      <c r="E734" s="414"/>
      <c r="F734" s="415"/>
      <c r="G734" s="314"/>
      <c r="H734" s="416"/>
    </row>
    <row r="735" spans="1:8" s="150" customFormat="1" ht="22.5" x14ac:dyDescent="0.2">
      <c r="A735" s="399" t="s">
        <v>244</v>
      </c>
      <c r="B735" s="399" t="s">
        <v>1239</v>
      </c>
      <c r="C735" s="437" t="s">
        <v>225</v>
      </c>
      <c r="D735" s="411" t="s">
        <v>1001</v>
      </c>
      <c r="E735" s="414" t="s">
        <v>6</v>
      </c>
      <c r="F735" s="415">
        <v>10</v>
      </c>
      <c r="G735" s="314"/>
      <c r="H735" s="416">
        <f t="shared" si="11"/>
        <v>0</v>
      </c>
    </row>
    <row r="736" spans="1:8" s="150" customFormat="1" x14ac:dyDescent="0.2">
      <c r="A736" s="399" t="s">
        <v>244</v>
      </c>
      <c r="B736" s="399" t="s">
        <v>1239</v>
      </c>
      <c r="C736" s="437"/>
      <c r="D736" s="411"/>
      <c r="E736" s="414"/>
      <c r="F736" s="415"/>
      <c r="G736" s="314"/>
      <c r="H736" s="416"/>
    </row>
    <row r="737" spans="1:8" s="150" customFormat="1" ht="33.75" x14ac:dyDescent="0.2">
      <c r="A737" s="399" t="s">
        <v>244</v>
      </c>
      <c r="B737" s="399" t="s">
        <v>1239</v>
      </c>
      <c r="C737" s="437" t="s">
        <v>226</v>
      </c>
      <c r="D737" s="411" t="s">
        <v>1012</v>
      </c>
      <c r="E737" s="414" t="s">
        <v>105</v>
      </c>
      <c r="F737" s="415">
        <v>20</v>
      </c>
      <c r="G737" s="314"/>
      <c r="H737" s="416">
        <f t="shared" si="11"/>
        <v>0</v>
      </c>
    </row>
    <row r="738" spans="1:8" s="150" customFormat="1" x14ac:dyDescent="0.2">
      <c r="A738" s="399" t="s">
        <v>244</v>
      </c>
      <c r="B738" s="399" t="s">
        <v>1239</v>
      </c>
      <c r="C738" s="437"/>
      <c r="D738" s="411"/>
      <c r="E738" s="414"/>
      <c r="F738" s="415"/>
      <c r="G738" s="314"/>
      <c r="H738" s="416"/>
    </row>
    <row r="739" spans="1:8" s="150" customFormat="1" x14ac:dyDescent="0.2">
      <c r="A739" s="399" t="s">
        <v>244</v>
      </c>
      <c r="B739" s="399" t="s">
        <v>1239</v>
      </c>
      <c r="C739" s="437" t="s">
        <v>227</v>
      </c>
      <c r="D739" s="431" t="s">
        <v>823</v>
      </c>
      <c r="E739" s="423" t="s">
        <v>767</v>
      </c>
      <c r="F739" s="424">
        <v>1</v>
      </c>
      <c r="G739" s="314"/>
      <c r="H739" s="416">
        <f t="shared" si="11"/>
        <v>0</v>
      </c>
    </row>
    <row r="740" spans="1:8" s="150" customFormat="1" x14ac:dyDescent="0.2">
      <c r="A740" s="399" t="s">
        <v>244</v>
      </c>
      <c r="B740" s="399" t="s">
        <v>1239</v>
      </c>
      <c r="C740" s="437"/>
      <c r="D740" s="431"/>
      <c r="E740" s="423"/>
      <c r="F740" s="424"/>
      <c r="G740" s="314"/>
      <c r="H740" s="416"/>
    </row>
    <row r="741" spans="1:8" s="150" customFormat="1" x14ac:dyDescent="0.2">
      <c r="A741" s="399" t="s">
        <v>244</v>
      </c>
      <c r="B741" s="399" t="s">
        <v>1239</v>
      </c>
      <c r="C741" s="437"/>
      <c r="D741" s="436" t="s">
        <v>1002</v>
      </c>
      <c r="E741" s="435"/>
      <c r="F741" s="557"/>
      <c r="G741" s="314"/>
      <c r="H741" s="416"/>
    </row>
    <row r="742" spans="1:8" s="150" customFormat="1" ht="90" x14ac:dyDescent="0.2">
      <c r="A742" s="399" t="s">
        <v>244</v>
      </c>
      <c r="B742" s="399" t="s">
        <v>1239</v>
      </c>
      <c r="C742" s="437" t="s">
        <v>222</v>
      </c>
      <c r="D742" s="411" t="s">
        <v>1005</v>
      </c>
      <c r="E742" s="423" t="s">
        <v>728</v>
      </c>
      <c r="F742" s="424">
        <v>1</v>
      </c>
      <c r="G742" s="314"/>
      <c r="H742" s="416">
        <f t="shared" si="11"/>
        <v>0</v>
      </c>
    </row>
    <row r="743" spans="1:8" s="150" customFormat="1" x14ac:dyDescent="0.2">
      <c r="A743" s="399" t="s">
        <v>244</v>
      </c>
      <c r="B743" s="399" t="s">
        <v>1239</v>
      </c>
      <c r="C743" s="437"/>
      <c r="D743" s="411"/>
      <c r="E743" s="423"/>
      <c r="F743" s="424"/>
      <c r="G743" s="314"/>
      <c r="H743" s="416"/>
    </row>
    <row r="744" spans="1:8" s="150" customFormat="1" x14ac:dyDescent="0.2">
      <c r="A744" s="399" t="s">
        <v>244</v>
      </c>
      <c r="B744" s="399" t="s">
        <v>1239</v>
      </c>
      <c r="C744" s="437" t="s">
        <v>223</v>
      </c>
      <c r="D744" s="425" t="s">
        <v>947</v>
      </c>
      <c r="E744" s="423" t="s">
        <v>728</v>
      </c>
      <c r="F744" s="424">
        <v>1</v>
      </c>
      <c r="G744" s="314"/>
      <c r="H744" s="416">
        <f t="shared" si="11"/>
        <v>0</v>
      </c>
    </row>
    <row r="745" spans="1:8" s="150" customFormat="1" x14ac:dyDescent="0.2">
      <c r="A745" s="399" t="s">
        <v>244</v>
      </c>
      <c r="B745" s="399" t="s">
        <v>1239</v>
      </c>
      <c r="C745" s="437"/>
      <c r="D745" s="425"/>
      <c r="E745" s="423"/>
      <c r="F745" s="424"/>
      <c r="G745" s="314"/>
      <c r="H745" s="416"/>
    </row>
    <row r="746" spans="1:8" s="150" customFormat="1" ht="45" x14ac:dyDescent="0.2">
      <c r="A746" s="399" t="s">
        <v>244</v>
      </c>
      <c r="B746" s="399" t="s">
        <v>1239</v>
      </c>
      <c r="C746" s="437" t="s">
        <v>224</v>
      </c>
      <c r="D746" s="411" t="s">
        <v>1000</v>
      </c>
      <c r="E746" s="414"/>
      <c r="F746" s="415"/>
      <c r="G746" s="314"/>
      <c r="H746" s="416"/>
    </row>
    <row r="747" spans="1:8" s="150" customFormat="1" x14ac:dyDescent="0.2">
      <c r="A747" s="399" t="s">
        <v>244</v>
      </c>
      <c r="B747" s="399" t="s">
        <v>1239</v>
      </c>
      <c r="C747" s="437"/>
      <c r="D747" s="411" t="s">
        <v>715</v>
      </c>
      <c r="E747" s="414" t="s">
        <v>19</v>
      </c>
      <c r="F747" s="415">
        <v>86</v>
      </c>
      <c r="G747" s="314"/>
      <c r="H747" s="416">
        <f t="shared" si="11"/>
        <v>0</v>
      </c>
    </row>
    <row r="748" spans="1:8" s="150" customFormat="1" x14ac:dyDescent="0.2">
      <c r="A748" s="399" t="s">
        <v>244</v>
      </c>
      <c r="B748" s="399" t="s">
        <v>1239</v>
      </c>
      <c r="C748" s="437"/>
      <c r="D748" s="411"/>
      <c r="E748" s="414"/>
      <c r="F748" s="415"/>
      <c r="G748" s="314"/>
      <c r="H748" s="416"/>
    </row>
    <row r="749" spans="1:8" s="150" customFormat="1" ht="22.5" x14ac:dyDescent="0.2">
      <c r="A749" s="399" t="s">
        <v>244</v>
      </c>
      <c r="B749" s="399" t="s">
        <v>1239</v>
      </c>
      <c r="C749" s="437" t="s">
        <v>225</v>
      </c>
      <c r="D749" s="411" t="s">
        <v>1001</v>
      </c>
      <c r="E749" s="414" t="s">
        <v>6</v>
      </c>
      <c r="F749" s="415">
        <v>16</v>
      </c>
      <c r="G749" s="314"/>
      <c r="H749" s="416">
        <f t="shared" si="11"/>
        <v>0</v>
      </c>
    </row>
    <row r="750" spans="1:8" s="150" customFormat="1" x14ac:dyDescent="0.2">
      <c r="A750" s="399" t="s">
        <v>244</v>
      </c>
      <c r="B750" s="399" t="s">
        <v>1239</v>
      </c>
      <c r="C750" s="437"/>
      <c r="D750" s="411"/>
      <c r="E750" s="414"/>
      <c r="F750" s="415"/>
      <c r="G750" s="314"/>
      <c r="H750" s="416"/>
    </row>
    <row r="751" spans="1:8" s="150" customFormat="1" ht="33.75" x14ac:dyDescent="0.2">
      <c r="A751" s="399" t="s">
        <v>244</v>
      </c>
      <c r="B751" s="399" t="s">
        <v>1239</v>
      </c>
      <c r="C751" s="437" t="s">
        <v>226</v>
      </c>
      <c r="D751" s="411" t="s">
        <v>1013</v>
      </c>
      <c r="E751" s="414" t="s">
        <v>105</v>
      </c>
      <c r="F751" s="415">
        <v>8</v>
      </c>
      <c r="G751" s="314"/>
      <c r="H751" s="416">
        <f t="shared" si="11"/>
        <v>0</v>
      </c>
    </row>
    <row r="752" spans="1:8" s="150" customFormat="1" x14ac:dyDescent="0.2">
      <c r="A752" s="399" t="s">
        <v>244</v>
      </c>
      <c r="B752" s="399" t="s">
        <v>1239</v>
      </c>
      <c r="C752" s="437"/>
      <c r="D752" s="411"/>
      <c r="E752" s="414"/>
      <c r="F752" s="415"/>
      <c r="G752" s="314"/>
      <c r="H752" s="416"/>
    </row>
    <row r="753" spans="1:8" s="150" customFormat="1" ht="22.5" x14ac:dyDescent="0.2">
      <c r="A753" s="399" t="s">
        <v>244</v>
      </c>
      <c r="B753" s="399" t="s">
        <v>1239</v>
      </c>
      <c r="C753" s="437" t="s">
        <v>227</v>
      </c>
      <c r="D753" s="431" t="s">
        <v>1003</v>
      </c>
      <c r="E753" s="423" t="s">
        <v>6</v>
      </c>
      <c r="F753" s="424">
        <v>2</v>
      </c>
      <c r="G753" s="314"/>
      <c r="H753" s="416">
        <f t="shared" si="11"/>
        <v>0</v>
      </c>
    </row>
    <row r="754" spans="1:8" s="150" customFormat="1" x14ac:dyDescent="0.2">
      <c r="A754" s="399" t="s">
        <v>244</v>
      </c>
      <c r="B754" s="399" t="s">
        <v>1239</v>
      </c>
      <c r="C754" s="437"/>
      <c r="D754" s="431"/>
      <c r="E754" s="423"/>
      <c r="F754" s="424"/>
      <c r="G754" s="314"/>
      <c r="H754" s="416"/>
    </row>
    <row r="755" spans="1:8" s="150" customFormat="1" x14ac:dyDescent="0.2">
      <c r="A755" s="399" t="s">
        <v>244</v>
      </c>
      <c r="B755" s="399" t="s">
        <v>1239</v>
      </c>
      <c r="C755" s="437" t="s">
        <v>228</v>
      </c>
      <c r="D755" s="431" t="s">
        <v>823</v>
      </c>
      <c r="E755" s="423" t="s">
        <v>767</v>
      </c>
      <c r="F755" s="424">
        <v>1</v>
      </c>
      <c r="G755" s="314"/>
      <c r="H755" s="416">
        <f t="shared" si="11"/>
        <v>0</v>
      </c>
    </row>
    <row r="756" spans="1:8" s="150" customFormat="1" x14ac:dyDescent="0.2">
      <c r="A756" s="399" t="s">
        <v>244</v>
      </c>
      <c r="B756" s="399" t="s">
        <v>1239</v>
      </c>
      <c r="C756" s="437"/>
      <c r="D756" s="411"/>
      <c r="E756" s="422"/>
      <c r="F756" s="415"/>
      <c r="G756" s="314"/>
      <c r="H756" s="416"/>
    </row>
    <row r="757" spans="1:8" s="150" customFormat="1" ht="56.25" x14ac:dyDescent="0.2">
      <c r="A757" s="399" t="s">
        <v>244</v>
      </c>
      <c r="B757" s="399" t="s">
        <v>1239</v>
      </c>
      <c r="C757" s="437" t="s">
        <v>222</v>
      </c>
      <c r="D757" s="336" t="s">
        <v>1078</v>
      </c>
      <c r="E757" s="422"/>
      <c r="F757" s="415"/>
      <c r="G757" s="314"/>
      <c r="H757" s="416"/>
    </row>
    <row r="758" spans="1:8" s="150" customFormat="1" x14ac:dyDescent="0.2">
      <c r="A758" s="399" t="s">
        <v>244</v>
      </c>
      <c r="B758" s="399" t="s">
        <v>1239</v>
      </c>
      <c r="C758" s="437"/>
      <c r="D758" s="336" t="s">
        <v>1079</v>
      </c>
      <c r="E758" s="422" t="s">
        <v>6</v>
      </c>
      <c r="F758" s="415">
        <v>400</v>
      </c>
      <c r="G758" s="314"/>
      <c r="H758" s="416">
        <f t="shared" ref="H758:H764" si="12">F758*G758</f>
        <v>0</v>
      </c>
    </row>
    <row r="759" spans="1:8" s="150" customFormat="1" x14ac:dyDescent="0.2">
      <c r="A759" s="399" t="s">
        <v>244</v>
      </c>
      <c r="B759" s="399" t="s">
        <v>1239</v>
      </c>
      <c r="C759" s="437"/>
      <c r="D759" s="411"/>
      <c r="E759" s="422"/>
      <c r="F759" s="415"/>
      <c r="G759" s="314"/>
      <c r="H759" s="416"/>
    </row>
    <row r="760" spans="1:8" s="150" customFormat="1" ht="22.5" x14ac:dyDescent="0.2">
      <c r="A760" s="399" t="s">
        <v>244</v>
      </c>
      <c r="B760" s="399" t="s">
        <v>1239</v>
      </c>
      <c r="C760" s="437" t="s">
        <v>223</v>
      </c>
      <c r="D760" s="324" t="s">
        <v>1080</v>
      </c>
      <c r="E760" s="422" t="s">
        <v>6</v>
      </c>
      <c r="F760" s="415">
        <v>400</v>
      </c>
      <c r="G760" s="314"/>
      <c r="H760" s="416">
        <f t="shared" si="12"/>
        <v>0</v>
      </c>
    </row>
    <row r="761" spans="1:8" s="150" customFormat="1" x14ac:dyDescent="0.2">
      <c r="A761" s="399" t="s">
        <v>244</v>
      </c>
      <c r="B761" s="399" t="s">
        <v>1239</v>
      </c>
      <c r="C761" s="437"/>
      <c r="D761" s="411"/>
      <c r="E761" s="422"/>
      <c r="F761" s="415"/>
      <c r="G761" s="314"/>
      <c r="H761" s="416"/>
    </row>
    <row r="762" spans="1:8" s="150" customFormat="1" ht="33.75" x14ac:dyDescent="0.2">
      <c r="A762" s="399" t="s">
        <v>244</v>
      </c>
      <c r="B762" s="399" t="s">
        <v>1239</v>
      </c>
      <c r="C762" s="437" t="s">
        <v>224</v>
      </c>
      <c r="D762" s="334" t="s">
        <v>1081</v>
      </c>
      <c r="E762" s="422" t="s">
        <v>728</v>
      </c>
      <c r="F762" s="415">
        <v>4</v>
      </c>
      <c r="G762" s="314"/>
      <c r="H762" s="416">
        <f t="shared" si="12"/>
        <v>0</v>
      </c>
    </row>
    <row r="763" spans="1:8" s="150" customFormat="1" x14ac:dyDescent="0.2">
      <c r="A763" s="399"/>
      <c r="B763" s="399"/>
      <c r="C763" s="437"/>
      <c r="D763" s="334"/>
      <c r="E763" s="422"/>
      <c r="F763" s="415"/>
      <c r="G763" s="314"/>
      <c r="H763" s="416"/>
    </row>
    <row r="764" spans="1:8" s="150" customFormat="1" x14ac:dyDescent="0.2">
      <c r="A764" s="399" t="s">
        <v>244</v>
      </c>
      <c r="B764" s="399" t="s">
        <v>1239</v>
      </c>
      <c r="C764" s="437"/>
      <c r="D764" s="469" t="s">
        <v>1097</v>
      </c>
      <c r="E764" s="422" t="s">
        <v>6</v>
      </c>
      <c r="F764" s="415">
        <v>1</v>
      </c>
      <c r="G764" s="314"/>
      <c r="H764" s="416">
        <f t="shared" si="12"/>
        <v>0</v>
      </c>
    </row>
    <row r="765" spans="1:8" s="150" customFormat="1" x14ac:dyDescent="0.2">
      <c r="A765" s="399"/>
      <c r="B765" s="399"/>
      <c r="C765" s="437"/>
      <c r="D765" s="469"/>
      <c r="E765" s="422"/>
      <c r="F765" s="415"/>
      <c r="G765" s="314"/>
      <c r="H765" s="416"/>
    </row>
    <row r="766" spans="1:8" s="150" customFormat="1" x14ac:dyDescent="0.2">
      <c r="A766" s="399" t="s">
        <v>244</v>
      </c>
      <c r="B766" s="399" t="s">
        <v>1239</v>
      </c>
      <c r="C766" s="437" t="s">
        <v>225</v>
      </c>
      <c r="D766" s="411" t="s">
        <v>862</v>
      </c>
      <c r="E766" s="422" t="s">
        <v>767</v>
      </c>
      <c r="F766" s="415">
        <v>1</v>
      </c>
      <c r="G766" s="314"/>
      <c r="H766" s="416">
        <f>F766*G766</f>
        <v>0</v>
      </c>
    </row>
    <row r="767" spans="1:8" s="150" customFormat="1" ht="13.5" thickBot="1" x14ac:dyDescent="0.25">
      <c r="A767" s="399" t="s">
        <v>244</v>
      </c>
      <c r="B767" s="399" t="s">
        <v>1239</v>
      </c>
      <c r="C767" s="437"/>
      <c r="D767" s="411"/>
      <c r="E767" s="422"/>
      <c r="F767" s="415"/>
      <c r="G767" s="314"/>
      <c r="H767" s="416"/>
    </row>
    <row r="768" spans="1:8" s="150" customFormat="1" ht="13.5" thickBot="1" x14ac:dyDescent="0.25">
      <c r="A768" s="393" t="s">
        <v>255</v>
      </c>
      <c r="B768" s="393" t="s">
        <v>255</v>
      </c>
      <c r="C768" s="511"/>
      <c r="D768" s="522" t="s">
        <v>1218</v>
      </c>
      <c r="E768" s="533"/>
      <c r="F768" s="534"/>
      <c r="G768" s="534"/>
      <c r="H768" s="531">
        <f>SUM(H635:H767)</f>
        <v>0</v>
      </c>
    </row>
    <row r="769" spans="1:8" s="150" customFormat="1" x14ac:dyDescent="0.2">
      <c r="A769" s="399" t="s">
        <v>244</v>
      </c>
      <c r="B769" s="399" t="s">
        <v>1033</v>
      </c>
      <c r="C769" s="302"/>
      <c r="D769" s="411"/>
      <c r="E769" s="414"/>
      <c r="F769" s="415"/>
      <c r="G769" s="314"/>
      <c r="H769" s="416"/>
    </row>
    <row r="770" spans="1:8" s="150" customFormat="1" ht="13.5" thickBot="1" x14ac:dyDescent="0.25">
      <c r="A770" s="399" t="s">
        <v>244</v>
      </c>
      <c r="B770" s="399" t="s">
        <v>1033</v>
      </c>
      <c r="C770" s="302" t="s">
        <v>1014</v>
      </c>
      <c r="D770" s="401" t="s">
        <v>1034</v>
      </c>
      <c r="E770" s="358"/>
      <c r="F770" s="359"/>
      <c r="G770" s="347"/>
      <c r="H770" s="323"/>
    </row>
    <row r="771" spans="1:8" s="150" customFormat="1" ht="13.5" thickBot="1" x14ac:dyDescent="0.25">
      <c r="A771" s="399" t="s">
        <v>244</v>
      </c>
      <c r="B771" s="399" t="s">
        <v>1033</v>
      </c>
      <c r="C771" s="384" t="s">
        <v>925</v>
      </c>
      <c r="D771" s="388" t="s">
        <v>697</v>
      </c>
      <c r="E771" s="385" t="s">
        <v>272</v>
      </c>
      <c r="F771" s="386" t="s">
        <v>274</v>
      </c>
      <c r="G771" s="386" t="s">
        <v>273</v>
      </c>
      <c r="H771" s="387" t="s">
        <v>353</v>
      </c>
    </row>
    <row r="772" spans="1:8" s="150" customFormat="1" x14ac:dyDescent="0.2">
      <c r="A772" s="399" t="s">
        <v>244</v>
      </c>
      <c r="B772" s="399" t="s">
        <v>1033</v>
      </c>
      <c r="C772" s="302"/>
      <c r="D772" s="411"/>
      <c r="E772" s="414"/>
      <c r="F772" s="415"/>
      <c r="G772" s="314"/>
      <c r="H772" s="416"/>
    </row>
    <row r="773" spans="1:8" s="150" customFormat="1" ht="56.25" x14ac:dyDescent="0.2">
      <c r="A773" s="399" t="s">
        <v>244</v>
      </c>
      <c r="B773" s="399" t="s">
        <v>1033</v>
      </c>
      <c r="C773" s="446">
        <v>1</v>
      </c>
      <c r="D773" s="438" t="s">
        <v>1029</v>
      </c>
      <c r="E773" s="423" t="s">
        <v>728</v>
      </c>
      <c r="F773" s="424">
        <v>2</v>
      </c>
      <c r="G773" s="314"/>
      <c r="H773" s="416">
        <f>$F773*G773</f>
        <v>0</v>
      </c>
    </row>
    <row r="774" spans="1:8" s="150" customFormat="1" x14ac:dyDescent="0.2">
      <c r="A774" s="399" t="s">
        <v>244</v>
      </c>
      <c r="B774" s="399" t="s">
        <v>1033</v>
      </c>
      <c r="C774" s="446"/>
      <c r="D774" s="438"/>
      <c r="E774" s="423"/>
      <c r="F774" s="424"/>
      <c r="G774" s="314"/>
      <c r="H774" s="416"/>
    </row>
    <row r="775" spans="1:8" s="150" customFormat="1" x14ac:dyDescent="0.2">
      <c r="A775" s="399" t="s">
        <v>244</v>
      </c>
      <c r="B775" s="399" t="s">
        <v>1033</v>
      </c>
      <c r="C775" s="446" t="s">
        <v>223</v>
      </c>
      <c r="D775" s="425" t="s">
        <v>1030</v>
      </c>
      <c r="E775" s="423"/>
      <c r="F775" s="424"/>
      <c r="G775" s="314"/>
      <c r="H775" s="416"/>
    </row>
    <row r="776" spans="1:8" s="150" customFormat="1" x14ac:dyDescent="0.2">
      <c r="A776" s="399" t="s">
        <v>244</v>
      </c>
      <c r="B776" s="399" t="s">
        <v>1033</v>
      </c>
      <c r="C776" s="446"/>
      <c r="D776" s="425"/>
      <c r="E776" s="423"/>
      <c r="F776" s="424"/>
      <c r="G776" s="314"/>
      <c r="H776" s="416"/>
    </row>
    <row r="777" spans="1:8" s="150" customFormat="1" x14ac:dyDescent="0.2">
      <c r="A777" s="399" t="s">
        <v>244</v>
      </c>
      <c r="B777" s="399" t="s">
        <v>1033</v>
      </c>
      <c r="C777" s="446"/>
      <c r="D777" s="439" t="s">
        <v>1016</v>
      </c>
      <c r="E777" s="440" t="s">
        <v>6</v>
      </c>
      <c r="F777" s="440">
        <v>12</v>
      </c>
      <c r="G777" s="314"/>
      <c r="H777" s="416">
        <f t="shared" ref="H777:H801" si="13">$F777*G777</f>
        <v>0</v>
      </c>
    </row>
    <row r="778" spans="1:8" s="150" customFormat="1" x14ac:dyDescent="0.2">
      <c r="A778" s="399" t="s">
        <v>244</v>
      </c>
      <c r="B778" s="399" t="s">
        <v>1033</v>
      </c>
      <c r="C778" s="446"/>
      <c r="D778" s="439"/>
      <c r="E778" s="440"/>
      <c r="F778" s="440"/>
      <c r="G778" s="314"/>
      <c r="H778" s="416"/>
    </row>
    <row r="779" spans="1:8" s="150" customFormat="1" x14ac:dyDescent="0.2">
      <c r="A779" s="399" t="s">
        <v>244</v>
      </c>
      <c r="B779" s="399" t="s">
        <v>1033</v>
      </c>
      <c r="C779" s="446"/>
      <c r="D779" s="441" t="s">
        <v>1017</v>
      </c>
      <c r="E779" s="440" t="s">
        <v>6</v>
      </c>
      <c r="F779" s="440">
        <v>12</v>
      </c>
      <c r="G779" s="314"/>
      <c r="H779" s="416">
        <f t="shared" si="13"/>
        <v>0</v>
      </c>
    </row>
    <row r="780" spans="1:8" s="150" customFormat="1" x14ac:dyDescent="0.2">
      <c r="A780" s="399" t="s">
        <v>244</v>
      </c>
      <c r="B780" s="399" t="s">
        <v>1033</v>
      </c>
      <c r="C780" s="446"/>
      <c r="D780" s="441"/>
      <c r="E780" s="440"/>
      <c r="F780" s="440"/>
      <c r="G780" s="314"/>
      <c r="H780" s="416"/>
    </row>
    <row r="781" spans="1:8" s="150" customFormat="1" ht="56.25" x14ac:dyDescent="0.2">
      <c r="A781" s="399" t="s">
        <v>244</v>
      </c>
      <c r="B781" s="399" t="s">
        <v>1033</v>
      </c>
      <c r="C781" s="446" t="s">
        <v>224</v>
      </c>
      <c r="D781" s="438" t="s">
        <v>1031</v>
      </c>
      <c r="E781" s="423" t="s">
        <v>728</v>
      </c>
      <c r="F781" s="424">
        <v>1</v>
      </c>
      <c r="G781" s="314"/>
      <c r="H781" s="416">
        <f t="shared" si="13"/>
        <v>0</v>
      </c>
    </row>
    <row r="782" spans="1:8" s="150" customFormat="1" x14ac:dyDescent="0.2">
      <c r="A782" s="399" t="s">
        <v>244</v>
      </c>
      <c r="B782" s="399" t="s">
        <v>1033</v>
      </c>
      <c r="C782" s="446"/>
      <c r="D782" s="438"/>
      <c r="E782" s="423"/>
      <c r="F782" s="424"/>
      <c r="G782" s="314"/>
      <c r="H782" s="416"/>
    </row>
    <row r="783" spans="1:8" s="150" customFormat="1" x14ac:dyDescent="0.2">
      <c r="A783" s="399" t="s">
        <v>244</v>
      </c>
      <c r="B783" s="399" t="s">
        <v>1033</v>
      </c>
      <c r="C783" s="446" t="s">
        <v>225</v>
      </c>
      <c r="D783" s="425" t="s">
        <v>1032</v>
      </c>
      <c r="E783" s="423"/>
      <c r="F783" s="424"/>
      <c r="G783" s="314"/>
      <c r="H783" s="416"/>
    </row>
    <row r="784" spans="1:8" s="150" customFormat="1" x14ac:dyDescent="0.2">
      <c r="A784" s="399" t="s">
        <v>244</v>
      </c>
      <c r="B784" s="399" t="s">
        <v>1033</v>
      </c>
      <c r="C784" s="446"/>
      <c r="D784" s="439" t="s">
        <v>1018</v>
      </c>
      <c r="E784" s="440" t="s">
        <v>6</v>
      </c>
      <c r="F784" s="440">
        <v>2</v>
      </c>
      <c r="G784" s="314"/>
      <c r="H784" s="416">
        <f t="shared" si="13"/>
        <v>0</v>
      </c>
    </row>
    <row r="785" spans="1:8" s="150" customFormat="1" x14ac:dyDescent="0.2">
      <c r="A785" s="399" t="s">
        <v>244</v>
      </c>
      <c r="B785" s="399" t="s">
        <v>1033</v>
      </c>
      <c r="C785" s="446"/>
      <c r="D785" s="441" t="s">
        <v>1017</v>
      </c>
      <c r="E785" s="440" t="s">
        <v>6</v>
      </c>
      <c r="F785" s="440">
        <v>2</v>
      </c>
      <c r="G785" s="314"/>
      <c r="H785" s="416">
        <f t="shared" si="13"/>
        <v>0</v>
      </c>
    </row>
    <row r="786" spans="1:8" s="150" customFormat="1" x14ac:dyDescent="0.2">
      <c r="A786" s="399" t="s">
        <v>244</v>
      </c>
      <c r="B786" s="399" t="s">
        <v>1033</v>
      </c>
      <c r="C786" s="446"/>
      <c r="D786" s="441"/>
      <c r="E786" s="440"/>
      <c r="F786" s="440"/>
      <c r="G786" s="314"/>
      <c r="H786" s="416"/>
    </row>
    <row r="787" spans="1:8" s="150" customFormat="1" x14ac:dyDescent="0.2">
      <c r="A787" s="399" t="s">
        <v>244</v>
      </c>
      <c r="B787" s="399" t="s">
        <v>1033</v>
      </c>
      <c r="C787" s="446" t="s">
        <v>226</v>
      </c>
      <c r="D787" s="442" t="s">
        <v>1019</v>
      </c>
      <c r="E787" s="443"/>
      <c r="F787" s="444"/>
      <c r="G787" s="314"/>
      <c r="H787" s="416"/>
    </row>
    <row r="788" spans="1:8" s="150" customFormat="1" x14ac:dyDescent="0.2">
      <c r="A788" s="399" t="s">
        <v>244</v>
      </c>
      <c r="B788" s="399" t="s">
        <v>1033</v>
      </c>
      <c r="C788" s="446"/>
      <c r="D788" s="445" t="s">
        <v>1020</v>
      </c>
      <c r="E788" s="440" t="s">
        <v>6</v>
      </c>
      <c r="F788" s="440">
        <v>14</v>
      </c>
      <c r="G788" s="314"/>
      <c r="H788" s="416">
        <f t="shared" si="13"/>
        <v>0</v>
      </c>
    </row>
    <row r="789" spans="1:8" s="150" customFormat="1" x14ac:dyDescent="0.2">
      <c r="A789" s="399" t="s">
        <v>244</v>
      </c>
      <c r="B789" s="399" t="s">
        <v>1033</v>
      </c>
      <c r="C789" s="446"/>
      <c r="D789" s="445" t="s">
        <v>1021</v>
      </c>
      <c r="E789" s="440" t="s">
        <v>6</v>
      </c>
      <c r="F789" s="440">
        <v>42</v>
      </c>
      <c r="G789" s="314"/>
      <c r="H789" s="416">
        <f t="shared" si="13"/>
        <v>0</v>
      </c>
    </row>
    <row r="790" spans="1:8" s="150" customFormat="1" x14ac:dyDescent="0.2">
      <c r="A790" s="399" t="s">
        <v>244</v>
      </c>
      <c r="B790" s="399" t="s">
        <v>1033</v>
      </c>
      <c r="C790" s="446"/>
      <c r="D790" s="445" t="s">
        <v>1022</v>
      </c>
      <c r="E790" s="440" t="s">
        <v>6</v>
      </c>
      <c r="F790" s="440">
        <v>6</v>
      </c>
      <c r="G790" s="314"/>
      <c r="H790" s="416">
        <f t="shared" si="13"/>
        <v>0</v>
      </c>
    </row>
    <row r="791" spans="1:8" s="150" customFormat="1" x14ac:dyDescent="0.2">
      <c r="A791" s="399" t="s">
        <v>244</v>
      </c>
      <c r="B791" s="399" t="s">
        <v>1033</v>
      </c>
      <c r="C791" s="446"/>
      <c r="D791" s="445" t="s">
        <v>1023</v>
      </c>
      <c r="E791" s="440" t="s">
        <v>6</v>
      </c>
      <c r="F791" s="440">
        <v>30</v>
      </c>
      <c r="G791" s="314"/>
      <c r="H791" s="416">
        <f t="shared" si="13"/>
        <v>0</v>
      </c>
    </row>
    <row r="792" spans="1:8" s="150" customFormat="1" ht="22.5" x14ac:dyDescent="0.2">
      <c r="A792" s="399" t="s">
        <v>244</v>
      </c>
      <c r="B792" s="399" t="s">
        <v>1033</v>
      </c>
      <c r="C792" s="446"/>
      <c r="D792" s="445" t="s">
        <v>1024</v>
      </c>
      <c r="E792" s="440" t="s">
        <v>6</v>
      </c>
      <c r="F792" s="440">
        <v>2</v>
      </c>
      <c r="G792" s="314"/>
      <c r="H792" s="416">
        <f t="shared" si="13"/>
        <v>0</v>
      </c>
    </row>
    <row r="793" spans="1:8" s="150" customFormat="1" ht="22.5" x14ac:dyDescent="0.2">
      <c r="A793" s="399" t="s">
        <v>244</v>
      </c>
      <c r="B793" s="399" t="s">
        <v>1033</v>
      </c>
      <c r="C793" s="446"/>
      <c r="D793" s="445" t="s">
        <v>1025</v>
      </c>
      <c r="E793" s="440" t="s">
        <v>6</v>
      </c>
      <c r="F793" s="440">
        <v>2</v>
      </c>
      <c r="G793" s="314"/>
      <c r="H793" s="416">
        <f t="shared" si="13"/>
        <v>0</v>
      </c>
    </row>
    <row r="794" spans="1:8" s="150" customFormat="1" ht="22.5" x14ac:dyDescent="0.2">
      <c r="A794" s="399" t="s">
        <v>244</v>
      </c>
      <c r="B794" s="399" t="s">
        <v>1033</v>
      </c>
      <c r="C794" s="446"/>
      <c r="D794" s="445" t="s">
        <v>1026</v>
      </c>
      <c r="E794" s="440" t="s">
        <v>6</v>
      </c>
      <c r="F794" s="440">
        <v>2</v>
      </c>
      <c r="G794" s="314"/>
      <c r="H794" s="416">
        <f t="shared" si="13"/>
        <v>0</v>
      </c>
    </row>
    <row r="795" spans="1:8" s="150" customFormat="1" ht="22.5" x14ac:dyDescent="0.2">
      <c r="A795" s="399" t="s">
        <v>244</v>
      </c>
      <c r="B795" s="399" t="s">
        <v>1033</v>
      </c>
      <c r="C795" s="446"/>
      <c r="D795" s="445" t="s">
        <v>1027</v>
      </c>
      <c r="E795" s="440" t="s">
        <v>6</v>
      </c>
      <c r="F795" s="440">
        <v>1</v>
      </c>
      <c r="G795" s="314"/>
      <c r="H795" s="416">
        <f t="shared" si="13"/>
        <v>0</v>
      </c>
    </row>
    <row r="796" spans="1:8" s="150" customFormat="1" x14ac:dyDescent="0.2">
      <c r="A796" s="399" t="s">
        <v>244</v>
      </c>
      <c r="B796" s="399" t="s">
        <v>1033</v>
      </c>
      <c r="C796" s="446"/>
      <c r="D796" s="445"/>
      <c r="E796" s="440"/>
      <c r="F796" s="440"/>
      <c r="G796" s="314"/>
      <c r="H796" s="416"/>
    </row>
    <row r="797" spans="1:8" s="150" customFormat="1" ht="58.5" customHeight="1" x14ac:dyDescent="0.2">
      <c r="A797" s="399" t="s">
        <v>244</v>
      </c>
      <c r="B797" s="399" t="s">
        <v>1033</v>
      </c>
      <c r="C797" s="446"/>
      <c r="D797" s="447" t="s">
        <v>1028</v>
      </c>
      <c r="E797" s="443"/>
      <c r="F797" s="444"/>
      <c r="G797" s="314"/>
      <c r="H797" s="416"/>
    </row>
    <row r="798" spans="1:8" s="150" customFormat="1" x14ac:dyDescent="0.2">
      <c r="A798" s="399" t="s">
        <v>244</v>
      </c>
      <c r="B798" s="399" t="s">
        <v>1033</v>
      </c>
      <c r="C798" s="446"/>
      <c r="D798" s="447"/>
      <c r="E798" s="443"/>
      <c r="F798" s="444"/>
      <c r="G798" s="314"/>
      <c r="H798" s="416"/>
    </row>
    <row r="799" spans="1:8" s="150" customFormat="1" ht="22.5" x14ac:dyDescent="0.2">
      <c r="A799" s="399" t="s">
        <v>244</v>
      </c>
      <c r="B799" s="399" t="s">
        <v>1033</v>
      </c>
      <c r="C799" s="446">
        <v>6</v>
      </c>
      <c r="D799" s="469" t="s">
        <v>1130</v>
      </c>
      <c r="E799" s="443" t="s">
        <v>6</v>
      </c>
      <c r="F799" s="444">
        <v>5</v>
      </c>
      <c r="G799" s="314"/>
      <c r="H799" s="416">
        <f t="shared" si="13"/>
        <v>0</v>
      </c>
    </row>
    <row r="800" spans="1:8" s="150" customFormat="1" x14ac:dyDescent="0.2">
      <c r="A800" s="399" t="s">
        <v>244</v>
      </c>
      <c r="B800" s="399" t="s">
        <v>1033</v>
      </c>
      <c r="C800" s="446"/>
      <c r="D800" s="447"/>
      <c r="E800" s="443"/>
      <c r="F800" s="444"/>
      <c r="G800" s="314"/>
      <c r="H800" s="416"/>
    </row>
    <row r="801" spans="1:8" s="150" customFormat="1" x14ac:dyDescent="0.2">
      <c r="A801" s="399" t="s">
        <v>244</v>
      </c>
      <c r="B801" s="399" t="s">
        <v>1033</v>
      </c>
      <c r="C801" s="446">
        <v>7</v>
      </c>
      <c r="D801" s="448" t="s">
        <v>862</v>
      </c>
      <c r="E801" s="415" t="s">
        <v>767</v>
      </c>
      <c r="F801" s="415">
        <v>1</v>
      </c>
      <c r="G801" s="314"/>
      <c r="H801" s="416">
        <f t="shared" si="13"/>
        <v>0</v>
      </c>
    </row>
    <row r="802" spans="1:8" s="150" customFormat="1" ht="13.5" thickBot="1" x14ac:dyDescent="0.25">
      <c r="A802" s="399" t="s">
        <v>244</v>
      </c>
      <c r="B802" s="399" t="s">
        <v>1033</v>
      </c>
      <c r="C802" s="446"/>
      <c r="D802" s="448"/>
      <c r="E802" s="415"/>
      <c r="F802" s="415"/>
      <c r="G802" s="314"/>
      <c r="H802" s="416"/>
    </row>
    <row r="803" spans="1:8" s="150" customFormat="1" ht="13.5" thickBot="1" x14ac:dyDescent="0.25">
      <c r="A803" s="393" t="s">
        <v>255</v>
      </c>
      <c r="B803" s="393" t="s">
        <v>255</v>
      </c>
      <c r="C803" s="511"/>
      <c r="D803" s="522" t="s">
        <v>1219</v>
      </c>
      <c r="E803" s="533"/>
      <c r="F803" s="534"/>
      <c r="G803" s="534"/>
      <c r="H803" s="531">
        <f>SUM(H773:H801)</f>
        <v>0</v>
      </c>
    </row>
    <row r="804" spans="1:8" s="150" customFormat="1" x14ac:dyDescent="0.2">
      <c r="A804" s="399" t="s">
        <v>244</v>
      </c>
      <c r="B804" s="399" t="s">
        <v>1220</v>
      </c>
      <c r="C804" s="302"/>
      <c r="D804" s="411"/>
      <c r="E804" s="414"/>
      <c r="F804" s="415"/>
      <c r="G804" s="314"/>
      <c r="H804" s="416"/>
    </row>
    <row r="805" spans="1:8" s="150" customFormat="1" ht="13.5" thickBot="1" x14ac:dyDescent="0.25">
      <c r="A805" s="399" t="s">
        <v>244</v>
      </c>
      <c r="B805" s="399" t="s">
        <v>1220</v>
      </c>
      <c r="C805" s="302" t="s">
        <v>1035</v>
      </c>
      <c r="D805" s="401" t="s">
        <v>1036</v>
      </c>
      <c r="E805" s="358"/>
      <c r="F805" s="359"/>
      <c r="G805" s="347"/>
      <c r="H805" s="323"/>
    </row>
    <row r="806" spans="1:8" s="150" customFormat="1" ht="13.5" thickBot="1" x14ac:dyDescent="0.25">
      <c r="A806" s="399" t="s">
        <v>244</v>
      </c>
      <c r="B806" s="399" t="s">
        <v>1220</v>
      </c>
      <c r="C806" s="384" t="s">
        <v>925</v>
      </c>
      <c r="D806" s="388" t="s">
        <v>697</v>
      </c>
      <c r="E806" s="385" t="s">
        <v>272</v>
      </c>
      <c r="F806" s="386" t="s">
        <v>274</v>
      </c>
      <c r="G806" s="386" t="s">
        <v>273</v>
      </c>
      <c r="H806" s="387" t="s">
        <v>353</v>
      </c>
    </row>
    <row r="807" spans="1:8" s="150" customFormat="1" x14ac:dyDescent="0.2">
      <c r="A807" s="399" t="s">
        <v>244</v>
      </c>
      <c r="B807" s="399" t="s">
        <v>1220</v>
      </c>
      <c r="C807" s="302"/>
      <c r="D807" s="411"/>
      <c r="E807" s="414"/>
      <c r="F807" s="415"/>
      <c r="G807" s="314"/>
      <c r="H807" s="416"/>
    </row>
    <row r="808" spans="1:8" s="150" customFormat="1" x14ac:dyDescent="0.2">
      <c r="A808" s="399" t="s">
        <v>244</v>
      </c>
      <c r="B808" s="399" t="s">
        <v>1220</v>
      </c>
      <c r="C808" s="379" t="s">
        <v>222</v>
      </c>
      <c r="D808" s="449" t="s">
        <v>808</v>
      </c>
      <c r="E808" s="353"/>
      <c r="F808" s="450"/>
      <c r="G808" s="314"/>
      <c r="H808" s="416"/>
    </row>
    <row r="809" spans="1:8" s="150" customFormat="1" x14ac:dyDescent="0.2">
      <c r="A809" s="399" t="s">
        <v>244</v>
      </c>
      <c r="B809" s="399" t="s">
        <v>1220</v>
      </c>
      <c r="C809" s="379"/>
      <c r="D809" s="449" t="s">
        <v>809</v>
      </c>
      <c r="E809" s="353"/>
      <c r="F809" s="450"/>
      <c r="G809" s="314"/>
      <c r="H809" s="416"/>
    </row>
    <row r="810" spans="1:8" s="150" customFormat="1" x14ac:dyDescent="0.2">
      <c r="A810" s="399" t="s">
        <v>244</v>
      </c>
      <c r="B810" s="399" t="s">
        <v>1220</v>
      </c>
      <c r="C810" s="379"/>
      <c r="D810" s="449" t="s">
        <v>810</v>
      </c>
      <c r="E810" s="353"/>
      <c r="F810" s="450"/>
      <c r="G810" s="314"/>
      <c r="H810" s="416"/>
    </row>
    <row r="811" spans="1:8" s="150" customFormat="1" x14ac:dyDescent="0.2">
      <c r="A811" s="399" t="s">
        <v>244</v>
      </c>
      <c r="B811" s="399" t="s">
        <v>1220</v>
      </c>
      <c r="C811" s="379"/>
      <c r="D811" s="449" t="s">
        <v>811</v>
      </c>
      <c r="E811" s="353"/>
      <c r="F811" s="450"/>
      <c r="G811" s="314"/>
      <c r="H811" s="416"/>
    </row>
    <row r="812" spans="1:8" s="150" customFormat="1" x14ac:dyDescent="0.2">
      <c r="A812" s="399" t="s">
        <v>244</v>
      </c>
      <c r="B812" s="399" t="s">
        <v>1220</v>
      </c>
      <c r="C812" s="379" t="s">
        <v>812</v>
      </c>
      <c r="D812" s="449" t="s">
        <v>813</v>
      </c>
      <c r="E812" s="353"/>
      <c r="F812" s="450"/>
      <c r="G812" s="314"/>
      <c r="H812" s="416"/>
    </row>
    <row r="813" spans="1:8" s="150" customFormat="1" x14ac:dyDescent="0.2">
      <c r="A813" s="399" t="s">
        <v>244</v>
      </c>
      <c r="B813" s="399" t="s">
        <v>1220</v>
      </c>
      <c r="C813" s="379"/>
      <c r="D813" s="451" t="s">
        <v>814</v>
      </c>
      <c r="E813" s="353"/>
      <c r="F813" s="450"/>
      <c r="G813" s="314"/>
      <c r="H813" s="416"/>
    </row>
    <row r="814" spans="1:8" s="150" customFormat="1" x14ac:dyDescent="0.2">
      <c r="A814" s="399" t="s">
        <v>244</v>
      </c>
      <c r="B814" s="399" t="s">
        <v>1220</v>
      </c>
      <c r="C814" s="379"/>
      <c r="D814" s="451" t="s">
        <v>815</v>
      </c>
      <c r="E814" s="353"/>
      <c r="F814" s="450"/>
      <c r="G814" s="314"/>
      <c r="H814" s="416"/>
    </row>
    <row r="815" spans="1:8" s="150" customFormat="1" x14ac:dyDescent="0.2">
      <c r="A815" s="399" t="s">
        <v>244</v>
      </c>
      <c r="B815" s="399" t="s">
        <v>1220</v>
      </c>
      <c r="C815" s="379"/>
      <c r="D815" s="360" t="s">
        <v>816</v>
      </c>
      <c r="E815" s="353" t="s">
        <v>19</v>
      </c>
      <c r="F815" s="450">
        <v>17.239999999999998</v>
      </c>
      <c r="G815" s="314"/>
      <c r="H815" s="416">
        <f>$F815*G815</f>
        <v>0</v>
      </c>
    </row>
    <row r="816" spans="1:8" s="150" customFormat="1" x14ac:dyDescent="0.2">
      <c r="A816" s="399" t="s">
        <v>244</v>
      </c>
      <c r="B816" s="399" t="s">
        <v>1220</v>
      </c>
      <c r="C816" s="379"/>
      <c r="D816" s="360"/>
      <c r="E816" s="353"/>
      <c r="F816" s="450"/>
      <c r="G816" s="314"/>
      <c r="H816" s="416"/>
    </row>
    <row r="817" spans="1:8" s="150" customFormat="1" ht="22.5" x14ac:dyDescent="0.2">
      <c r="A817" s="399" t="s">
        <v>244</v>
      </c>
      <c r="B817" s="399" t="s">
        <v>1220</v>
      </c>
      <c r="C817" s="379" t="s">
        <v>223</v>
      </c>
      <c r="D817" s="449" t="s">
        <v>817</v>
      </c>
      <c r="E817" s="353" t="s">
        <v>6</v>
      </c>
      <c r="F817" s="450">
        <v>3</v>
      </c>
      <c r="G817" s="314"/>
      <c r="H817" s="416">
        <f t="shared" ref="H817:H851" si="14">$F817*G817</f>
        <v>0</v>
      </c>
    </row>
    <row r="818" spans="1:8" s="150" customFormat="1" x14ac:dyDescent="0.2">
      <c r="A818" s="399" t="s">
        <v>244</v>
      </c>
      <c r="B818" s="399" t="s">
        <v>1220</v>
      </c>
      <c r="C818" s="379"/>
      <c r="D818" s="449"/>
      <c r="E818" s="353"/>
      <c r="F818" s="450"/>
      <c r="G818" s="314"/>
      <c r="H818" s="416"/>
    </row>
    <row r="819" spans="1:8" s="150" customFormat="1" ht="90" x14ac:dyDescent="0.2">
      <c r="A819" s="399" t="s">
        <v>244</v>
      </c>
      <c r="B819" s="399" t="s">
        <v>1220</v>
      </c>
      <c r="C819" s="379" t="s">
        <v>224</v>
      </c>
      <c r="D819" s="363" t="s">
        <v>1041</v>
      </c>
      <c r="E819" s="317" t="s">
        <v>728</v>
      </c>
      <c r="F819" s="452">
        <v>1</v>
      </c>
      <c r="G819" s="314"/>
      <c r="H819" s="416">
        <f t="shared" si="14"/>
        <v>0</v>
      </c>
    </row>
    <row r="820" spans="1:8" s="150" customFormat="1" x14ac:dyDescent="0.2">
      <c r="A820" s="399" t="s">
        <v>244</v>
      </c>
      <c r="B820" s="399" t="s">
        <v>1220</v>
      </c>
      <c r="C820" s="379"/>
      <c r="D820" s="363"/>
      <c r="E820" s="317"/>
      <c r="F820" s="452"/>
      <c r="G820" s="314"/>
      <c r="H820" s="416"/>
    </row>
    <row r="821" spans="1:8" s="150" customFormat="1" ht="45" x14ac:dyDescent="0.2">
      <c r="A821" s="399" t="s">
        <v>244</v>
      </c>
      <c r="B821" s="399" t="s">
        <v>1220</v>
      </c>
      <c r="C821" s="379" t="s">
        <v>225</v>
      </c>
      <c r="D821" s="449" t="s">
        <v>819</v>
      </c>
      <c r="E821" s="305"/>
      <c r="F821" s="454"/>
      <c r="G821" s="314"/>
      <c r="H821" s="416"/>
    </row>
    <row r="822" spans="1:8" s="150" customFormat="1" x14ac:dyDescent="0.2">
      <c r="A822" s="399" t="s">
        <v>244</v>
      </c>
      <c r="B822" s="399" t="s">
        <v>1220</v>
      </c>
      <c r="C822" s="379" t="s">
        <v>226</v>
      </c>
      <c r="D822" s="449" t="s">
        <v>821</v>
      </c>
      <c r="E822" s="353" t="s">
        <v>19</v>
      </c>
      <c r="F822" s="450">
        <v>280</v>
      </c>
      <c r="G822" s="314"/>
      <c r="H822" s="416">
        <f t="shared" si="14"/>
        <v>0</v>
      </c>
    </row>
    <row r="823" spans="1:8" s="150" customFormat="1" x14ac:dyDescent="0.2">
      <c r="A823" s="399" t="s">
        <v>244</v>
      </c>
      <c r="B823" s="399" t="s">
        <v>1220</v>
      </c>
      <c r="C823" s="379"/>
      <c r="D823" s="449"/>
      <c r="E823" s="353"/>
      <c r="F823" s="450"/>
      <c r="G823" s="314"/>
      <c r="H823" s="416"/>
    </row>
    <row r="824" spans="1:8" s="150" customFormat="1" ht="22.5" x14ac:dyDescent="0.2">
      <c r="A824" s="399" t="s">
        <v>244</v>
      </c>
      <c r="B824" s="399" t="s">
        <v>1220</v>
      </c>
      <c r="C824" s="379" t="s">
        <v>227</v>
      </c>
      <c r="D824" s="449" t="s">
        <v>822</v>
      </c>
      <c r="E824" s="353" t="s">
        <v>6</v>
      </c>
      <c r="F824" s="450">
        <v>30</v>
      </c>
      <c r="G824" s="314"/>
      <c r="H824" s="416">
        <f t="shared" si="14"/>
        <v>0</v>
      </c>
    </row>
    <row r="825" spans="1:8" s="150" customFormat="1" x14ac:dyDescent="0.2">
      <c r="A825" s="399" t="s">
        <v>244</v>
      </c>
      <c r="B825" s="399" t="s">
        <v>1220</v>
      </c>
      <c r="C825" s="379"/>
      <c r="D825" s="449"/>
      <c r="E825" s="353"/>
      <c r="F825" s="450"/>
      <c r="G825" s="314"/>
      <c r="H825" s="416"/>
    </row>
    <row r="826" spans="1:8" s="150" customFormat="1" x14ac:dyDescent="0.2">
      <c r="A826" s="399" t="s">
        <v>244</v>
      </c>
      <c r="B826" s="399" t="s">
        <v>1220</v>
      </c>
      <c r="C826" s="379" t="s">
        <v>228</v>
      </c>
      <c r="D826" s="316" t="s">
        <v>823</v>
      </c>
      <c r="E826" s="317" t="s">
        <v>767</v>
      </c>
      <c r="F826" s="452">
        <v>1</v>
      </c>
      <c r="G826" s="314"/>
      <c r="H826" s="416">
        <f t="shared" si="14"/>
        <v>0</v>
      </c>
    </row>
    <row r="827" spans="1:8" s="150" customFormat="1" x14ac:dyDescent="0.2">
      <c r="A827" s="399" t="s">
        <v>244</v>
      </c>
      <c r="B827" s="399" t="s">
        <v>1220</v>
      </c>
      <c r="C827" s="379"/>
      <c r="D827" s="316"/>
      <c r="E827" s="317"/>
      <c r="F827" s="452"/>
      <c r="G827" s="314"/>
      <c r="H827" s="416"/>
    </row>
    <row r="828" spans="1:8" s="150" customFormat="1" ht="22.5" x14ac:dyDescent="0.2">
      <c r="A828" s="399" t="s">
        <v>244</v>
      </c>
      <c r="B828" s="399" t="s">
        <v>1220</v>
      </c>
      <c r="C828" s="379" t="s">
        <v>229</v>
      </c>
      <c r="D828" s="366" t="s">
        <v>1037</v>
      </c>
      <c r="E828" s="317" t="s">
        <v>825</v>
      </c>
      <c r="F828" s="452">
        <v>1</v>
      </c>
      <c r="G828" s="314"/>
      <c r="H828" s="416">
        <f t="shared" si="14"/>
        <v>0</v>
      </c>
    </row>
    <row r="829" spans="1:8" s="150" customFormat="1" x14ac:dyDescent="0.2">
      <c r="A829" s="399" t="s">
        <v>244</v>
      </c>
      <c r="B829" s="399" t="s">
        <v>1220</v>
      </c>
      <c r="C829" s="379"/>
      <c r="D829" s="366"/>
      <c r="E829" s="317"/>
      <c r="F829" s="452"/>
      <c r="G829" s="314"/>
      <c r="H829" s="416"/>
    </row>
    <row r="830" spans="1:8" s="150" customFormat="1" x14ac:dyDescent="0.2">
      <c r="A830" s="399" t="s">
        <v>244</v>
      </c>
      <c r="B830" s="399" t="s">
        <v>1220</v>
      </c>
      <c r="C830" s="379"/>
      <c r="D830" s="456" t="s">
        <v>1038</v>
      </c>
      <c r="E830" s="317"/>
      <c r="F830" s="452"/>
      <c r="G830" s="314"/>
      <c r="H830" s="416"/>
    </row>
    <row r="831" spans="1:8" s="150" customFormat="1" ht="90" x14ac:dyDescent="0.2">
      <c r="A831" s="399" t="s">
        <v>244</v>
      </c>
      <c r="B831" s="399" t="s">
        <v>1220</v>
      </c>
      <c r="C831" s="379" t="s">
        <v>222</v>
      </c>
      <c r="D831" s="363" t="s">
        <v>1042</v>
      </c>
      <c r="E831" s="317" t="s">
        <v>825</v>
      </c>
      <c r="F831" s="452">
        <v>2</v>
      </c>
      <c r="G831" s="314"/>
      <c r="H831" s="416">
        <f t="shared" si="14"/>
        <v>0</v>
      </c>
    </row>
    <row r="832" spans="1:8" s="150" customFormat="1" x14ac:dyDescent="0.2">
      <c r="A832" s="399" t="s">
        <v>244</v>
      </c>
      <c r="B832" s="399" t="s">
        <v>1220</v>
      </c>
      <c r="C832" s="379"/>
      <c r="D832" s="363"/>
      <c r="E832" s="317"/>
      <c r="F832" s="452"/>
      <c r="G832" s="314"/>
      <c r="H832" s="416"/>
    </row>
    <row r="833" spans="1:8" s="150" customFormat="1" ht="22.5" x14ac:dyDescent="0.2">
      <c r="A833" s="399" t="s">
        <v>244</v>
      </c>
      <c r="B833" s="399" t="s">
        <v>1220</v>
      </c>
      <c r="C833" s="379" t="s">
        <v>223</v>
      </c>
      <c r="D833" s="366" t="s">
        <v>1039</v>
      </c>
      <c r="E833" s="317" t="s">
        <v>825</v>
      </c>
      <c r="F833" s="452">
        <v>2</v>
      </c>
      <c r="G833" s="314"/>
      <c r="H833" s="416">
        <f t="shared" si="14"/>
        <v>0</v>
      </c>
    </row>
    <row r="834" spans="1:8" s="150" customFormat="1" x14ac:dyDescent="0.2">
      <c r="A834" s="399" t="s">
        <v>244</v>
      </c>
      <c r="B834" s="399" t="s">
        <v>1220</v>
      </c>
      <c r="C834" s="379"/>
      <c r="D834" s="366"/>
      <c r="E834" s="317"/>
      <c r="F834" s="452"/>
      <c r="G834" s="314"/>
      <c r="H834" s="416"/>
    </row>
    <row r="835" spans="1:8" s="150" customFormat="1" ht="22.5" x14ac:dyDescent="0.2">
      <c r="A835" s="399" t="s">
        <v>244</v>
      </c>
      <c r="B835" s="399" t="s">
        <v>1220</v>
      </c>
      <c r="C835" s="379" t="s">
        <v>224</v>
      </c>
      <c r="D835" s="449" t="s">
        <v>822</v>
      </c>
      <c r="E835" s="353" t="s">
        <v>6</v>
      </c>
      <c r="F835" s="450">
        <v>19</v>
      </c>
      <c r="G835" s="314"/>
      <c r="H835" s="416">
        <f t="shared" si="14"/>
        <v>0</v>
      </c>
    </row>
    <row r="836" spans="1:8" s="150" customFormat="1" x14ac:dyDescent="0.2">
      <c r="A836" s="399" t="s">
        <v>244</v>
      </c>
      <c r="B836" s="399" t="s">
        <v>1220</v>
      </c>
      <c r="C836" s="379"/>
      <c r="D836" s="449"/>
      <c r="E836" s="353"/>
      <c r="F836" s="450"/>
      <c r="G836" s="314"/>
      <c r="H836" s="416"/>
    </row>
    <row r="837" spans="1:8" s="150" customFormat="1" ht="33.75" x14ac:dyDescent="0.2">
      <c r="A837" s="399" t="s">
        <v>244</v>
      </c>
      <c r="B837" s="399" t="s">
        <v>1220</v>
      </c>
      <c r="C837" s="543" t="s">
        <v>225</v>
      </c>
      <c r="D837" s="316" t="s">
        <v>1040</v>
      </c>
      <c r="E837" s="353" t="s">
        <v>6</v>
      </c>
      <c r="F837" s="450">
        <v>2</v>
      </c>
      <c r="G837" s="314"/>
      <c r="H837" s="416">
        <f t="shared" si="14"/>
        <v>0</v>
      </c>
    </row>
    <row r="838" spans="1:8" s="150" customFormat="1" x14ac:dyDescent="0.2">
      <c r="A838" s="399" t="s">
        <v>244</v>
      </c>
      <c r="B838" s="399" t="s">
        <v>1220</v>
      </c>
      <c r="C838" s="543"/>
      <c r="D838" s="316"/>
      <c r="E838" s="353"/>
      <c r="F838" s="450"/>
      <c r="G838" s="314"/>
      <c r="H838" s="416"/>
    </row>
    <row r="839" spans="1:8" s="150" customFormat="1" ht="56.25" x14ac:dyDescent="0.2">
      <c r="A839" s="399" t="s">
        <v>244</v>
      </c>
      <c r="B839" s="399" t="s">
        <v>1220</v>
      </c>
      <c r="C839" s="543" t="s">
        <v>226</v>
      </c>
      <c r="D839" s="336" t="s">
        <v>1103</v>
      </c>
      <c r="E839" s="353"/>
      <c r="F839" s="450"/>
      <c r="G839" s="314"/>
      <c r="H839" s="416"/>
    </row>
    <row r="840" spans="1:8" s="150" customFormat="1" x14ac:dyDescent="0.2">
      <c r="A840" s="399" t="s">
        <v>244</v>
      </c>
      <c r="B840" s="399" t="s">
        <v>1220</v>
      </c>
      <c r="C840" s="543"/>
      <c r="D840" s="329" t="s">
        <v>762</v>
      </c>
      <c r="E840" s="353"/>
      <c r="F840" s="450"/>
      <c r="G840" s="314"/>
      <c r="H840" s="416"/>
    </row>
    <row r="841" spans="1:8" s="150" customFormat="1" ht="25.5" customHeight="1" x14ac:dyDescent="0.2">
      <c r="A841" s="399" t="s">
        <v>244</v>
      </c>
      <c r="B841" s="399" t="s">
        <v>1220</v>
      </c>
      <c r="C841" s="543"/>
      <c r="D841" s="336" t="s">
        <v>1104</v>
      </c>
      <c r="E841" s="353"/>
      <c r="F841" s="450"/>
      <c r="G841" s="314"/>
      <c r="H841" s="416"/>
    </row>
    <row r="842" spans="1:8" s="150" customFormat="1" x14ac:dyDescent="0.2">
      <c r="A842" s="399" t="s">
        <v>244</v>
      </c>
      <c r="B842" s="399" t="s">
        <v>1220</v>
      </c>
      <c r="C842" s="543"/>
      <c r="D842" s="336" t="s">
        <v>1105</v>
      </c>
      <c r="E842" s="353" t="s">
        <v>6</v>
      </c>
      <c r="F842" s="450">
        <v>48</v>
      </c>
      <c r="G842" s="314"/>
      <c r="H842" s="416">
        <f t="shared" si="14"/>
        <v>0</v>
      </c>
    </row>
    <row r="843" spans="1:8" s="150" customFormat="1" x14ac:dyDescent="0.2">
      <c r="A843" s="399" t="s">
        <v>244</v>
      </c>
      <c r="B843" s="399" t="s">
        <v>1220</v>
      </c>
      <c r="C843" s="543"/>
      <c r="D843" s="316"/>
      <c r="E843" s="353"/>
      <c r="F843" s="450"/>
      <c r="G843" s="314"/>
      <c r="H843" s="416"/>
    </row>
    <row r="844" spans="1:8" s="150" customFormat="1" ht="22.5" x14ac:dyDescent="0.2">
      <c r="A844" s="399" t="s">
        <v>244</v>
      </c>
      <c r="B844" s="399" t="s">
        <v>1220</v>
      </c>
      <c r="C844" s="543" t="s">
        <v>227</v>
      </c>
      <c r="D844" s="324" t="s">
        <v>1106</v>
      </c>
      <c r="E844" s="353"/>
      <c r="F844" s="450"/>
      <c r="G844" s="314"/>
      <c r="H844" s="416"/>
    </row>
    <row r="845" spans="1:8" s="150" customFormat="1" x14ac:dyDescent="0.2">
      <c r="A845" s="399" t="s">
        <v>244</v>
      </c>
      <c r="B845" s="399" t="s">
        <v>1220</v>
      </c>
      <c r="C845" s="543"/>
      <c r="D845" s="471" t="s">
        <v>1107</v>
      </c>
      <c r="E845" s="353" t="s">
        <v>6</v>
      </c>
      <c r="F845" s="450">
        <v>25</v>
      </c>
      <c r="G845" s="314"/>
      <c r="H845" s="416">
        <f t="shared" si="14"/>
        <v>0</v>
      </c>
    </row>
    <row r="846" spans="1:8" s="150" customFormat="1" x14ac:dyDescent="0.2">
      <c r="A846" s="399" t="s">
        <v>244</v>
      </c>
      <c r="B846" s="399" t="s">
        <v>1220</v>
      </c>
      <c r="C846" s="543"/>
      <c r="D846" s="471" t="s">
        <v>1108</v>
      </c>
      <c r="E846" s="353" t="s">
        <v>6</v>
      </c>
      <c r="F846" s="450">
        <v>20</v>
      </c>
      <c r="G846" s="314"/>
      <c r="H846" s="416">
        <f>$F846*G846</f>
        <v>0</v>
      </c>
    </row>
    <row r="847" spans="1:8" s="150" customFormat="1" x14ac:dyDescent="0.2">
      <c r="A847" s="399" t="s">
        <v>244</v>
      </c>
      <c r="B847" s="399" t="s">
        <v>1220</v>
      </c>
      <c r="C847" s="543"/>
      <c r="D847" s="471" t="s">
        <v>1109</v>
      </c>
      <c r="E847" s="353" t="s">
        <v>6</v>
      </c>
      <c r="F847" s="450">
        <v>3</v>
      </c>
      <c r="G847" s="314"/>
      <c r="H847" s="416">
        <f t="shared" si="14"/>
        <v>0</v>
      </c>
    </row>
    <row r="848" spans="1:8" s="150" customFormat="1" x14ac:dyDescent="0.2">
      <c r="A848" s="399" t="s">
        <v>244</v>
      </c>
      <c r="B848" s="399" t="s">
        <v>1220</v>
      </c>
      <c r="C848" s="543"/>
      <c r="D848" s="316"/>
      <c r="E848" s="353"/>
      <c r="F848" s="450"/>
      <c r="G848" s="314"/>
      <c r="H848" s="416"/>
    </row>
    <row r="849" spans="1:8" s="150" customFormat="1" ht="33.75" x14ac:dyDescent="0.2">
      <c r="A849" s="399" t="s">
        <v>244</v>
      </c>
      <c r="B849" s="399" t="s">
        <v>1220</v>
      </c>
      <c r="C849" s="543" t="s">
        <v>228</v>
      </c>
      <c r="D849" s="336" t="s">
        <v>1110</v>
      </c>
      <c r="E849" s="353" t="s">
        <v>6</v>
      </c>
      <c r="F849" s="450">
        <v>213</v>
      </c>
      <c r="G849" s="314"/>
      <c r="H849" s="416">
        <f t="shared" si="14"/>
        <v>0</v>
      </c>
    </row>
    <row r="850" spans="1:8" s="150" customFormat="1" x14ac:dyDescent="0.2">
      <c r="A850" s="399" t="s">
        <v>244</v>
      </c>
      <c r="B850" s="399" t="s">
        <v>1220</v>
      </c>
      <c r="C850" s="543"/>
      <c r="D850" s="316"/>
      <c r="E850" s="353"/>
      <c r="F850" s="450"/>
      <c r="G850" s="314"/>
      <c r="H850" s="416"/>
    </row>
    <row r="851" spans="1:8" s="150" customFormat="1" x14ac:dyDescent="0.2">
      <c r="A851" s="399" t="s">
        <v>244</v>
      </c>
      <c r="B851" s="399" t="s">
        <v>1220</v>
      </c>
      <c r="C851" s="543" t="s">
        <v>229</v>
      </c>
      <c r="D851" s="449" t="s">
        <v>862</v>
      </c>
      <c r="E851" s="369" t="s">
        <v>767</v>
      </c>
      <c r="F851" s="455">
        <v>1</v>
      </c>
      <c r="G851" s="314"/>
      <c r="H851" s="416">
        <f t="shared" si="14"/>
        <v>0</v>
      </c>
    </row>
    <row r="852" spans="1:8" s="150" customFormat="1" ht="13.5" thickBot="1" x14ac:dyDescent="0.25">
      <c r="A852" s="399" t="s">
        <v>244</v>
      </c>
      <c r="B852" s="399" t="s">
        <v>1220</v>
      </c>
      <c r="C852" s="542"/>
      <c r="D852" s="411"/>
      <c r="E852" s="414"/>
      <c r="F852" s="415"/>
      <c r="G852" s="314"/>
      <c r="H852" s="416"/>
    </row>
    <row r="853" spans="1:8" s="150" customFormat="1" ht="13.5" thickBot="1" x14ac:dyDescent="0.25">
      <c r="A853" s="393" t="s">
        <v>255</v>
      </c>
      <c r="B853" s="393" t="s">
        <v>255</v>
      </c>
      <c r="C853" s="511"/>
      <c r="D853" s="522" t="s">
        <v>1221</v>
      </c>
      <c r="E853" s="533"/>
      <c r="F853" s="534"/>
      <c r="G853" s="534"/>
      <c r="H853" s="531">
        <f>SUM(H814:H851)</f>
        <v>0</v>
      </c>
    </row>
    <row r="854" spans="1:8" s="150" customFormat="1" x14ac:dyDescent="0.2">
      <c r="A854" s="399" t="s">
        <v>244</v>
      </c>
      <c r="B854" s="399" t="s">
        <v>1222</v>
      </c>
      <c r="C854" s="302"/>
      <c r="D854" s="411"/>
      <c r="E854" s="414"/>
      <c r="F854" s="415"/>
      <c r="G854" s="314"/>
      <c r="H854" s="416"/>
    </row>
    <row r="855" spans="1:8" s="150" customFormat="1" ht="13.5" thickBot="1" x14ac:dyDescent="0.25">
      <c r="A855" s="399" t="s">
        <v>244</v>
      </c>
      <c r="B855" s="399" t="s">
        <v>1222</v>
      </c>
      <c r="C855" s="302" t="s">
        <v>1043</v>
      </c>
      <c r="D855" s="401" t="s">
        <v>1044</v>
      </c>
      <c r="E855" s="358"/>
      <c r="F855" s="359"/>
      <c r="G855" s="347"/>
      <c r="H855" s="323"/>
    </row>
    <row r="856" spans="1:8" s="150" customFormat="1" ht="13.5" thickBot="1" x14ac:dyDescent="0.25">
      <c r="A856" s="399" t="s">
        <v>244</v>
      </c>
      <c r="B856" s="399" t="s">
        <v>1222</v>
      </c>
      <c r="C856" s="384" t="s">
        <v>925</v>
      </c>
      <c r="D856" s="388" t="s">
        <v>697</v>
      </c>
      <c r="E856" s="385" t="s">
        <v>272</v>
      </c>
      <c r="F856" s="386" t="s">
        <v>274</v>
      </c>
      <c r="G856" s="386" t="s">
        <v>273</v>
      </c>
      <c r="H856" s="387" t="s">
        <v>353</v>
      </c>
    </row>
    <row r="857" spans="1:8" s="150" customFormat="1" x14ac:dyDescent="0.2">
      <c r="A857" s="399" t="s">
        <v>244</v>
      </c>
      <c r="B857" s="399" t="s">
        <v>1222</v>
      </c>
      <c r="C857" s="437"/>
      <c r="D857" s="390"/>
      <c r="E857" s="313"/>
      <c r="F857" s="314"/>
      <c r="G857" s="314"/>
      <c r="H857" s="391"/>
    </row>
    <row r="858" spans="1:8" s="150" customFormat="1" x14ac:dyDescent="0.2">
      <c r="A858" s="399" t="s">
        <v>244</v>
      </c>
      <c r="B858" s="399" t="s">
        <v>1222</v>
      </c>
      <c r="C858" s="559"/>
      <c r="D858" s="457" t="s">
        <v>1045</v>
      </c>
      <c r="E858" s="458"/>
      <c r="F858" s="60"/>
      <c r="G858" s="314"/>
      <c r="H858" s="391"/>
    </row>
    <row r="859" spans="1:8" s="150" customFormat="1" x14ac:dyDescent="0.2">
      <c r="A859" s="399" t="s">
        <v>244</v>
      </c>
      <c r="B859" s="399" t="s">
        <v>1222</v>
      </c>
      <c r="C859" s="560"/>
      <c r="D859" s="459" t="s">
        <v>929</v>
      </c>
      <c r="E859" s="458"/>
      <c r="F859" s="60"/>
      <c r="G859" s="314"/>
      <c r="H859" s="391"/>
    </row>
    <row r="860" spans="1:8" s="150" customFormat="1" ht="33.75" x14ac:dyDescent="0.2">
      <c r="A860" s="399" t="s">
        <v>244</v>
      </c>
      <c r="B860" s="399" t="s">
        <v>1222</v>
      </c>
      <c r="C860" s="540" t="s">
        <v>222</v>
      </c>
      <c r="D860" s="316" t="s">
        <v>698</v>
      </c>
      <c r="E860" s="317"/>
      <c r="F860" s="424"/>
      <c r="G860" s="314"/>
      <c r="H860" s="391"/>
    </row>
    <row r="861" spans="1:8" s="150" customFormat="1" x14ac:dyDescent="0.2">
      <c r="A861" s="399" t="s">
        <v>244</v>
      </c>
      <c r="B861" s="399" t="s">
        <v>1222</v>
      </c>
      <c r="C861" s="540"/>
      <c r="D861" s="316" t="s">
        <v>1046</v>
      </c>
      <c r="E861" s="317"/>
      <c r="F861" s="424"/>
      <c r="G861" s="314"/>
      <c r="H861" s="391"/>
    </row>
    <row r="862" spans="1:8" s="150" customFormat="1" x14ac:dyDescent="0.2">
      <c r="A862" s="399" t="s">
        <v>244</v>
      </c>
      <c r="B862" s="399" t="s">
        <v>1222</v>
      </c>
      <c r="C862" s="540"/>
      <c r="D862" s="316" t="s">
        <v>1046</v>
      </c>
      <c r="E862" s="317"/>
      <c r="F862" s="424"/>
      <c r="G862" s="314"/>
      <c r="H862" s="391"/>
    </row>
    <row r="863" spans="1:8" s="150" customFormat="1" x14ac:dyDescent="0.2">
      <c r="A863" s="399" t="s">
        <v>244</v>
      </c>
      <c r="B863" s="399" t="s">
        <v>1222</v>
      </c>
      <c r="C863" s="540"/>
      <c r="D863" s="392" t="s">
        <v>702</v>
      </c>
      <c r="E863" s="317" t="s">
        <v>19</v>
      </c>
      <c r="F863" s="424">
        <v>20.16</v>
      </c>
      <c r="G863" s="314"/>
      <c r="H863" s="391">
        <f>$F863*G863</f>
        <v>0</v>
      </c>
    </row>
    <row r="864" spans="1:8" s="150" customFormat="1" ht="22.5" x14ac:dyDescent="0.2">
      <c r="A864" s="399" t="s">
        <v>244</v>
      </c>
      <c r="B864" s="399" t="s">
        <v>1222</v>
      </c>
      <c r="C864" s="561" t="s">
        <v>223</v>
      </c>
      <c r="D864" s="460" t="s">
        <v>1047</v>
      </c>
      <c r="E864" s="305"/>
      <c r="F864" s="61"/>
      <c r="G864" s="314"/>
      <c r="H864" s="391"/>
    </row>
    <row r="865" spans="1:8" s="150" customFormat="1" x14ac:dyDescent="0.2">
      <c r="A865" s="399" t="s">
        <v>244</v>
      </c>
      <c r="B865" s="399" t="s">
        <v>1222</v>
      </c>
      <c r="C865" s="561"/>
      <c r="D865" s="461" t="s">
        <v>1048</v>
      </c>
      <c r="E865" s="305"/>
      <c r="F865" s="61"/>
      <c r="G865" s="314"/>
      <c r="H865" s="391"/>
    </row>
    <row r="866" spans="1:8" s="150" customFormat="1" x14ac:dyDescent="0.2">
      <c r="A866" s="399" t="s">
        <v>244</v>
      </c>
      <c r="B866" s="399" t="s">
        <v>1222</v>
      </c>
      <c r="C866" s="561"/>
      <c r="D866" s="461" t="s">
        <v>1049</v>
      </c>
      <c r="E866" s="305"/>
      <c r="F866" s="61"/>
      <c r="G866" s="314"/>
      <c r="H866" s="391"/>
    </row>
    <row r="867" spans="1:8" s="150" customFormat="1" x14ac:dyDescent="0.2">
      <c r="A867" s="399" t="s">
        <v>244</v>
      </c>
      <c r="B867" s="399" t="s">
        <v>1222</v>
      </c>
      <c r="C867" s="561"/>
      <c r="D867" s="461" t="s">
        <v>1050</v>
      </c>
      <c r="E867" s="305"/>
      <c r="F867" s="61"/>
      <c r="G867" s="314"/>
      <c r="H867" s="391"/>
    </row>
    <row r="868" spans="1:8" s="150" customFormat="1" x14ac:dyDescent="0.2">
      <c r="A868" s="399" t="s">
        <v>244</v>
      </c>
      <c r="B868" s="399" t="s">
        <v>1222</v>
      </c>
      <c r="C868" s="561"/>
      <c r="D868" s="461" t="s">
        <v>1050</v>
      </c>
      <c r="E868" s="305"/>
      <c r="F868" s="61"/>
      <c r="G868" s="314"/>
      <c r="H868" s="391"/>
    </row>
    <row r="869" spans="1:8" s="150" customFormat="1" x14ac:dyDescent="0.2">
      <c r="A869" s="399" t="s">
        <v>244</v>
      </c>
      <c r="B869" s="399" t="s">
        <v>1222</v>
      </c>
      <c r="C869" s="561"/>
      <c r="D869" s="461" t="s">
        <v>1051</v>
      </c>
      <c r="E869" s="305"/>
      <c r="F869" s="61"/>
      <c r="G869" s="314"/>
      <c r="H869" s="391"/>
    </row>
    <row r="870" spans="1:8" s="150" customFormat="1" x14ac:dyDescent="0.2">
      <c r="A870" s="399" t="s">
        <v>244</v>
      </c>
      <c r="B870" s="399" t="s">
        <v>1222</v>
      </c>
      <c r="C870" s="561"/>
      <c r="D870" s="461" t="s">
        <v>1052</v>
      </c>
      <c r="E870" s="305"/>
      <c r="F870" s="61"/>
      <c r="G870" s="314"/>
      <c r="H870" s="391"/>
    </row>
    <row r="871" spans="1:8" s="150" customFormat="1" x14ac:dyDescent="0.2">
      <c r="A871" s="399" t="s">
        <v>244</v>
      </c>
      <c r="B871" s="399" t="s">
        <v>1222</v>
      </c>
      <c r="C871" s="561"/>
      <c r="D871" s="462" t="s">
        <v>1053</v>
      </c>
      <c r="E871" s="305"/>
      <c r="F871" s="61"/>
      <c r="G871" s="314"/>
      <c r="H871" s="391"/>
    </row>
    <row r="872" spans="1:8" s="150" customFormat="1" x14ac:dyDescent="0.2">
      <c r="A872" s="399" t="s">
        <v>244</v>
      </c>
      <c r="B872" s="399" t="s">
        <v>1222</v>
      </c>
      <c r="C872" s="561"/>
      <c r="D872" s="463" t="s">
        <v>1054</v>
      </c>
      <c r="E872" s="305" t="s">
        <v>19</v>
      </c>
      <c r="F872" s="61">
        <v>30.34</v>
      </c>
      <c r="G872" s="314"/>
      <c r="H872" s="391">
        <f t="shared" ref="H872:H918" si="15">$F872*G872</f>
        <v>0</v>
      </c>
    </row>
    <row r="873" spans="1:8" s="150" customFormat="1" ht="33.75" x14ac:dyDescent="0.2">
      <c r="A873" s="399" t="s">
        <v>244</v>
      </c>
      <c r="B873" s="399" t="s">
        <v>1222</v>
      </c>
      <c r="C873" s="561" t="s">
        <v>223</v>
      </c>
      <c r="D873" s="363" t="s">
        <v>1055</v>
      </c>
      <c r="E873" s="305"/>
      <c r="F873" s="61"/>
      <c r="G873" s="314"/>
      <c r="H873" s="391"/>
    </row>
    <row r="874" spans="1:8" s="150" customFormat="1" x14ac:dyDescent="0.2">
      <c r="A874" s="399" t="s">
        <v>244</v>
      </c>
      <c r="B874" s="399" t="s">
        <v>1222</v>
      </c>
      <c r="C874" s="561"/>
      <c r="D874" s="363" t="s">
        <v>751</v>
      </c>
      <c r="E874" s="305" t="s">
        <v>19</v>
      </c>
      <c r="F874" s="61">
        <v>350</v>
      </c>
      <c r="G874" s="314"/>
      <c r="H874" s="391">
        <f t="shared" si="15"/>
        <v>0</v>
      </c>
    </row>
    <row r="875" spans="1:8" s="150" customFormat="1" x14ac:dyDescent="0.2">
      <c r="A875" s="399" t="s">
        <v>244</v>
      </c>
      <c r="B875" s="399" t="s">
        <v>1222</v>
      </c>
      <c r="C875" s="561" t="s">
        <v>224</v>
      </c>
      <c r="D875" s="366" t="s">
        <v>1056</v>
      </c>
      <c r="E875" s="305" t="s">
        <v>6</v>
      </c>
      <c r="F875" s="61">
        <v>6</v>
      </c>
      <c r="G875" s="314"/>
      <c r="H875" s="391">
        <f t="shared" si="15"/>
        <v>0</v>
      </c>
    </row>
    <row r="876" spans="1:8" s="150" customFormat="1" ht="22.5" x14ac:dyDescent="0.2">
      <c r="A876" s="399" t="s">
        <v>244</v>
      </c>
      <c r="B876" s="399" t="s">
        <v>1222</v>
      </c>
      <c r="C876" s="561" t="s">
        <v>225</v>
      </c>
      <c r="D876" s="366" t="s">
        <v>1057</v>
      </c>
      <c r="E876" s="305" t="s">
        <v>6</v>
      </c>
      <c r="F876" s="61">
        <v>2</v>
      </c>
      <c r="G876" s="314"/>
      <c r="H876" s="391">
        <f t="shared" si="15"/>
        <v>0</v>
      </c>
    </row>
    <row r="877" spans="1:8" s="150" customFormat="1" x14ac:dyDescent="0.2">
      <c r="A877" s="399" t="s">
        <v>244</v>
      </c>
      <c r="B877" s="399" t="s">
        <v>1222</v>
      </c>
      <c r="C877" s="561" t="s">
        <v>226</v>
      </c>
      <c r="D877" s="366" t="s">
        <v>1058</v>
      </c>
      <c r="E877" s="305" t="s">
        <v>6</v>
      </c>
      <c r="F877" s="61">
        <v>67</v>
      </c>
      <c r="G877" s="314"/>
      <c r="H877" s="391">
        <f t="shared" si="15"/>
        <v>0</v>
      </c>
    </row>
    <row r="878" spans="1:8" s="150" customFormat="1" x14ac:dyDescent="0.2">
      <c r="A878" s="399" t="s">
        <v>244</v>
      </c>
      <c r="B878" s="399" t="s">
        <v>1222</v>
      </c>
      <c r="C878" s="562"/>
      <c r="D878" s="464" t="s">
        <v>1059</v>
      </c>
      <c r="E878" s="465"/>
      <c r="F878" s="466"/>
      <c r="G878" s="314"/>
      <c r="H878" s="391"/>
    </row>
    <row r="879" spans="1:8" s="150" customFormat="1" ht="112.5" x14ac:dyDescent="0.2">
      <c r="A879" s="399" t="s">
        <v>244</v>
      </c>
      <c r="B879" s="399" t="s">
        <v>1222</v>
      </c>
      <c r="C879" s="543" t="s">
        <v>222</v>
      </c>
      <c r="D879" s="363" t="s">
        <v>1071</v>
      </c>
      <c r="E879" s="317" t="s">
        <v>728</v>
      </c>
      <c r="F879" s="424">
        <v>1</v>
      </c>
      <c r="G879" s="314"/>
      <c r="H879" s="391">
        <f t="shared" si="15"/>
        <v>0</v>
      </c>
    </row>
    <row r="880" spans="1:8" s="150" customFormat="1" ht="22.5" x14ac:dyDescent="0.2">
      <c r="A880" s="399" t="s">
        <v>244</v>
      </c>
      <c r="B880" s="399" t="s">
        <v>1222</v>
      </c>
      <c r="C880" s="543" t="s">
        <v>223</v>
      </c>
      <c r="D880" s="366" t="s">
        <v>1060</v>
      </c>
      <c r="E880" s="317" t="s">
        <v>728</v>
      </c>
      <c r="F880" s="424">
        <v>1</v>
      </c>
      <c r="G880" s="314"/>
      <c r="H880" s="391">
        <f t="shared" si="15"/>
        <v>0</v>
      </c>
    </row>
    <row r="881" spans="1:8" s="150" customFormat="1" ht="22.5" x14ac:dyDescent="0.2">
      <c r="A881" s="399" t="s">
        <v>244</v>
      </c>
      <c r="B881" s="399" t="s">
        <v>1222</v>
      </c>
      <c r="C881" s="541" t="s">
        <v>224</v>
      </c>
      <c r="D881" s="363" t="s">
        <v>855</v>
      </c>
      <c r="E881" s="356" t="s">
        <v>6</v>
      </c>
      <c r="F881" s="348">
        <v>17</v>
      </c>
      <c r="G881" s="314"/>
      <c r="H881" s="391">
        <f t="shared" si="15"/>
        <v>0</v>
      </c>
    </row>
    <row r="882" spans="1:8" s="150" customFormat="1" x14ac:dyDescent="0.2">
      <c r="A882" s="399" t="s">
        <v>244</v>
      </c>
      <c r="B882" s="399" t="s">
        <v>1222</v>
      </c>
      <c r="C882" s="562"/>
      <c r="D882" s="467" t="s">
        <v>990</v>
      </c>
      <c r="E882" s="465"/>
      <c r="F882" s="466"/>
      <c r="G882" s="314"/>
      <c r="H882" s="391"/>
    </row>
    <row r="883" spans="1:8" s="150" customFormat="1" ht="112.5" x14ac:dyDescent="0.2">
      <c r="A883" s="399" t="s">
        <v>244</v>
      </c>
      <c r="B883" s="399" t="s">
        <v>1222</v>
      </c>
      <c r="C883" s="543" t="s">
        <v>222</v>
      </c>
      <c r="D883" s="363" t="s">
        <v>1072</v>
      </c>
      <c r="E883" s="317" t="s">
        <v>728</v>
      </c>
      <c r="F883" s="424">
        <v>2</v>
      </c>
      <c r="G883" s="314"/>
      <c r="H883" s="391">
        <f t="shared" si="15"/>
        <v>0</v>
      </c>
    </row>
    <row r="884" spans="1:8" s="150" customFormat="1" x14ac:dyDescent="0.2">
      <c r="A884" s="399" t="s">
        <v>244</v>
      </c>
      <c r="B884" s="399" t="s">
        <v>1222</v>
      </c>
      <c r="C884" s="543" t="s">
        <v>223</v>
      </c>
      <c r="D884" s="366" t="s">
        <v>1061</v>
      </c>
      <c r="E884" s="317" t="s">
        <v>728</v>
      </c>
      <c r="F884" s="424">
        <v>2</v>
      </c>
      <c r="G884" s="314"/>
      <c r="H884" s="391">
        <f t="shared" si="15"/>
        <v>0</v>
      </c>
    </row>
    <row r="885" spans="1:8" s="150" customFormat="1" ht="22.5" x14ac:dyDescent="0.2">
      <c r="A885" s="399" t="s">
        <v>244</v>
      </c>
      <c r="B885" s="399" t="s">
        <v>1222</v>
      </c>
      <c r="C885" s="541" t="s">
        <v>224</v>
      </c>
      <c r="D885" s="363" t="s">
        <v>855</v>
      </c>
      <c r="E885" s="356" t="s">
        <v>6</v>
      </c>
      <c r="F885" s="348">
        <v>30</v>
      </c>
      <c r="G885" s="314"/>
      <c r="H885" s="391">
        <f t="shared" si="15"/>
        <v>0</v>
      </c>
    </row>
    <row r="886" spans="1:8" s="150" customFormat="1" x14ac:dyDescent="0.2">
      <c r="A886" s="399" t="s">
        <v>244</v>
      </c>
      <c r="B886" s="399" t="s">
        <v>1222</v>
      </c>
      <c r="C886" s="562"/>
      <c r="D886" s="467" t="s">
        <v>1062</v>
      </c>
      <c r="E886" s="465"/>
      <c r="F886" s="466"/>
      <c r="G886" s="314"/>
      <c r="H886" s="391"/>
    </row>
    <row r="887" spans="1:8" s="150" customFormat="1" ht="101.25" x14ac:dyDescent="0.2">
      <c r="A887" s="399" t="s">
        <v>244</v>
      </c>
      <c r="B887" s="399" t="s">
        <v>1222</v>
      </c>
      <c r="C887" s="543" t="s">
        <v>222</v>
      </c>
      <c r="D887" s="363" t="s">
        <v>1073</v>
      </c>
      <c r="E887" s="317" t="s">
        <v>728</v>
      </c>
      <c r="F887" s="424">
        <v>2</v>
      </c>
      <c r="G887" s="314"/>
      <c r="H887" s="391">
        <f t="shared" si="15"/>
        <v>0</v>
      </c>
    </row>
    <row r="888" spans="1:8" s="150" customFormat="1" x14ac:dyDescent="0.2">
      <c r="A888" s="399" t="s">
        <v>244</v>
      </c>
      <c r="B888" s="399" t="s">
        <v>1222</v>
      </c>
      <c r="C888" s="543" t="s">
        <v>223</v>
      </c>
      <c r="D888" s="366" t="s">
        <v>1061</v>
      </c>
      <c r="E888" s="317" t="s">
        <v>728</v>
      </c>
      <c r="F888" s="424">
        <v>2</v>
      </c>
      <c r="G888" s="314"/>
      <c r="H888" s="391">
        <f t="shared" si="15"/>
        <v>0</v>
      </c>
    </row>
    <row r="889" spans="1:8" s="150" customFormat="1" ht="22.5" x14ac:dyDescent="0.2">
      <c r="A889" s="399" t="s">
        <v>244</v>
      </c>
      <c r="B889" s="399" t="s">
        <v>1222</v>
      </c>
      <c r="C889" s="541" t="s">
        <v>224</v>
      </c>
      <c r="D889" s="363" t="s">
        <v>855</v>
      </c>
      <c r="E889" s="356" t="s">
        <v>6</v>
      </c>
      <c r="F889" s="348">
        <v>30</v>
      </c>
      <c r="G889" s="314"/>
      <c r="H889" s="391">
        <f t="shared" si="15"/>
        <v>0</v>
      </c>
    </row>
    <row r="890" spans="1:8" s="150" customFormat="1" x14ac:dyDescent="0.2">
      <c r="A890" s="399" t="s">
        <v>244</v>
      </c>
      <c r="B890" s="399" t="s">
        <v>1222</v>
      </c>
      <c r="C890" s="562"/>
      <c r="D890" s="467" t="s">
        <v>1063</v>
      </c>
      <c r="E890" s="465"/>
      <c r="F890" s="466"/>
      <c r="G890" s="314"/>
      <c r="H890" s="391"/>
    </row>
    <row r="891" spans="1:8" s="150" customFormat="1" ht="90" x14ac:dyDescent="0.2">
      <c r="A891" s="399" t="s">
        <v>244</v>
      </c>
      <c r="B891" s="399" t="s">
        <v>1222</v>
      </c>
      <c r="C891" s="543" t="s">
        <v>222</v>
      </c>
      <c r="D891" s="363" t="s">
        <v>1074</v>
      </c>
      <c r="E891" s="317" t="s">
        <v>728</v>
      </c>
      <c r="F891" s="424">
        <v>1</v>
      </c>
      <c r="G891" s="314"/>
      <c r="H891" s="391">
        <f t="shared" si="15"/>
        <v>0</v>
      </c>
    </row>
    <row r="892" spans="1:8" s="150" customFormat="1" x14ac:dyDescent="0.2">
      <c r="A892" s="399" t="s">
        <v>244</v>
      </c>
      <c r="B892" s="399" t="s">
        <v>1222</v>
      </c>
      <c r="C892" s="543" t="s">
        <v>223</v>
      </c>
      <c r="D892" s="366" t="s">
        <v>1061</v>
      </c>
      <c r="E892" s="317" t="s">
        <v>728</v>
      </c>
      <c r="F892" s="424">
        <v>1</v>
      </c>
      <c r="G892" s="314"/>
      <c r="H892" s="391">
        <f t="shared" si="15"/>
        <v>0</v>
      </c>
    </row>
    <row r="893" spans="1:8" s="150" customFormat="1" ht="90" x14ac:dyDescent="0.2">
      <c r="A893" s="399" t="s">
        <v>244</v>
      </c>
      <c r="B893" s="399" t="s">
        <v>1222</v>
      </c>
      <c r="C893" s="543" t="s">
        <v>224</v>
      </c>
      <c r="D893" s="363" t="s">
        <v>1064</v>
      </c>
      <c r="E893" s="317" t="s">
        <v>728</v>
      </c>
      <c r="F893" s="424">
        <v>1</v>
      </c>
      <c r="G893" s="314"/>
      <c r="H893" s="391">
        <f t="shared" si="15"/>
        <v>0</v>
      </c>
    </row>
    <row r="894" spans="1:8" s="150" customFormat="1" ht="22.5" x14ac:dyDescent="0.2">
      <c r="A894" s="399" t="s">
        <v>244</v>
      </c>
      <c r="B894" s="399" t="s">
        <v>1222</v>
      </c>
      <c r="C894" s="541" t="s">
        <v>225</v>
      </c>
      <c r="D894" s="363" t="s">
        <v>948</v>
      </c>
      <c r="E894" s="356" t="s">
        <v>6</v>
      </c>
      <c r="F894" s="348">
        <v>12</v>
      </c>
      <c r="G894" s="314"/>
      <c r="H894" s="391">
        <f t="shared" si="15"/>
        <v>0</v>
      </c>
    </row>
    <row r="895" spans="1:8" s="150" customFormat="1" x14ac:dyDescent="0.2">
      <c r="A895" s="399" t="s">
        <v>244</v>
      </c>
      <c r="B895" s="399" t="s">
        <v>1222</v>
      </c>
      <c r="C895" s="562"/>
      <c r="D895" s="467" t="s">
        <v>955</v>
      </c>
      <c r="E895" s="465"/>
      <c r="F895" s="466"/>
      <c r="G895" s="314"/>
      <c r="H895" s="391"/>
    </row>
    <row r="896" spans="1:8" s="150" customFormat="1" ht="90" x14ac:dyDescent="0.2">
      <c r="A896" s="399" t="s">
        <v>244</v>
      </c>
      <c r="B896" s="399" t="s">
        <v>1222</v>
      </c>
      <c r="C896" s="543" t="s">
        <v>222</v>
      </c>
      <c r="D896" s="363" t="s">
        <v>1065</v>
      </c>
      <c r="E896" s="317" t="s">
        <v>728</v>
      </c>
      <c r="F896" s="424">
        <v>2</v>
      </c>
      <c r="G896" s="314"/>
      <c r="H896" s="391">
        <f t="shared" si="15"/>
        <v>0</v>
      </c>
    </row>
    <row r="897" spans="1:8" s="150" customFormat="1" ht="22.5" x14ac:dyDescent="0.2">
      <c r="A897" s="399" t="s">
        <v>244</v>
      </c>
      <c r="B897" s="399" t="s">
        <v>1222</v>
      </c>
      <c r="C897" s="543" t="s">
        <v>223</v>
      </c>
      <c r="D897" s="366" t="s">
        <v>1066</v>
      </c>
      <c r="E897" s="317" t="s">
        <v>728</v>
      </c>
      <c r="F897" s="424">
        <v>2</v>
      </c>
      <c r="G897" s="314"/>
      <c r="H897" s="391">
        <f t="shared" si="15"/>
        <v>0</v>
      </c>
    </row>
    <row r="898" spans="1:8" s="150" customFormat="1" ht="78.75" x14ac:dyDescent="0.2">
      <c r="A898" s="399" t="s">
        <v>244</v>
      </c>
      <c r="B898" s="399" t="s">
        <v>1222</v>
      </c>
      <c r="C898" s="543" t="s">
        <v>224</v>
      </c>
      <c r="D898" s="363" t="s">
        <v>1067</v>
      </c>
      <c r="E898" s="317" t="s">
        <v>728</v>
      </c>
      <c r="F898" s="424">
        <v>2</v>
      </c>
      <c r="G898" s="314"/>
      <c r="H898" s="391">
        <f t="shared" si="15"/>
        <v>0</v>
      </c>
    </row>
    <row r="899" spans="1:8" s="150" customFormat="1" ht="45" x14ac:dyDescent="0.2">
      <c r="A899" s="399" t="s">
        <v>244</v>
      </c>
      <c r="B899" s="399" t="s">
        <v>1222</v>
      </c>
      <c r="C899" s="541" t="s">
        <v>225</v>
      </c>
      <c r="D899" s="363" t="s">
        <v>1068</v>
      </c>
      <c r="E899" s="356"/>
      <c r="F899" s="348"/>
      <c r="G899" s="314"/>
      <c r="H899" s="391"/>
    </row>
    <row r="900" spans="1:8" s="150" customFormat="1" x14ac:dyDescent="0.2">
      <c r="A900" s="399" t="s">
        <v>244</v>
      </c>
      <c r="B900" s="399" t="s">
        <v>1222</v>
      </c>
      <c r="C900" s="541"/>
      <c r="D900" s="363" t="s">
        <v>715</v>
      </c>
      <c r="E900" s="356" t="s">
        <v>19</v>
      </c>
      <c r="F900" s="348">
        <v>122</v>
      </c>
      <c r="G900" s="314"/>
      <c r="H900" s="391">
        <f t="shared" si="15"/>
        <v>0</v>
      </c>
    </row>
    <row r="901" spans="1:8" s="150" customFormat="1" ht="22.5" x14ac:dyDescent="0.2">
      <c r="A901" s="399" t="s">
        <v>244</v>
      </c>
      <c r="B901" s="399" t="s">
        <v>1222</v>
      </c>
      <c r="C901" s="541" t="s">
        <v>226</v>
      </c>
      <c r="D901" s="363" t="s">
        <v>855</v>
      </c>
      <c r="E901" s="356" t="s">
        <v>6</v>
      </c>
      <c r="F901" s="348">
        <v>21</v>
      </c>
      <c r="G901" s="314"/>
      <c r="H901" s="391">
        <f t="shared" si="15"/>
        <v>0</v>
      </c>
    </row>
    <row r="902" spans="1:8" s="150" customFormat="1" x14ac:dyDescent="0.2">
      <c r="A902" s="399" t="s">
        <v>244</v>
      </c>
      <c r="B902" s="399" t="s">
        <v>1222</v>
      </c>
      <c r="C902" s="562"/>
      <c r="D902" s="467" t="s">
        <v>1069</v>
      </c>
      <c r="E902" s="465"/>
      <c r="F902" s="466"/>
      <c r="G902" s="314"/>
      <c r="H902" s="391"/>
    </row>
    <row r="903" spans="1:8" s="150" customFormat="1" ht="90" x14ac:dyDescent="0.2">
      <c r="A903" s="399" t="s">
        <v>244</v>
      </c>
      <c r="B903" s="399" t="s">
        <v>1222</v>
      </c>
      <c r="C903" s="541" t="s">
        <v>222</v>
      </c>
      <c r="D903" s="363" t="s">
        <v>1075</v>
      </c>
      <c r="E903" s="317" t="s">
        <v>728</v>
      </c>
      <c r="F903" s="424">
        <v>3</v>
      </c>
      <c r="G903" s="314"/>
      <c r="H903" s="391">
        <f t="shared" si="15"/>
        <v>0</v>
      </c>
    </row>
    <row r="904" spans="1:8" s="150" customFormat="1" x14ac:dyDescent="0.2">
      <c r="A904" s="399" t="s">
        <v>244</v>
      </c>
      <c r="B904" s="399" t="s">
        <v>1222</v>
      </c>
      <c r="C904" s="541" t="s">
        <v>223</v>
      </c>
      <c r="D904" s="366" t="s">
        <v>947</v>
      </c>
      <c r="E904" s="317" t="s">
        <v>728</v>
      </c>
      <c r="F904" s="424">
        <v>3</v>
      </c>
      <c r="G904" s="314"/>
      <c r="H904" s="391">
        <f t="shared" si="15"/>
        <v>0</v>
      </c>
    </row>
    <row r="905" spans="1:8" s="150" customFormat="1" ht="45" x14ac:dyDescent="0.2">
      <c r="A905" s="399" t="s">
        <v>244</v>
      </c>
      <c r="B905" s="399" t="s">
        <v>1222</v>
      </c>
      <c r="C905" s="541" t="s">
        <v>224</v>
      </c>
      <c r="D905" s="363" t="s">
        <v>1070</v>
      </c>
      <c r="E905" s="356"/>
      <c r="F905" s="348"/>
      <c r="G905" s="314"/>
      <c r="H905" s="391"/>
    </row>
    <row r="906" spans="1:8" s="150" customFormat="1" x14ac:dyDescent="0.2">
      <c r="A906" s="399" t="s">
        <v>244</v>
      </c>
      <c r="B906" s="399" t="s">
        <v>1222</v>
      </c>
      <c r="C906" s="541"/>
      <c r="D906" s="363" t="s">
        <v>715</v>
      </c>
      <c r="E906" s="356" t="s">
        <v>19</v>
      </c>
      <c r="F906" s="348">
        <v>410</v>
      </c>
      <c r="G906" s="314"/>
      <c r="H906" s="391">
        <f t="shared" si="15"/>
        <v>0</v>
      </c>
    </row>
    <row r="907" spans="1:8" s="150" customFormat="1" ht="22.5" x14ac:dyDescent="0.2">
      <c r="A907" s="399" t="s">
        <v>244</v>
      </c>
      <c r="B907" s="399" t="s">
        <v>1222</v>
      </c>
      <c r="C907" s="541" t="s">
        <v>225</v>
      </c>
      <c r="D907" s="363" t="s">
        <v>953</v>
      </c>
      <c r="E907" s="356" t="s">
        <v>6</v>
      </c>
      <c r="F907" s="348">
        <v>34</v>
      </c>
      <c r="G907" s="314"/>
      <c r="H907" s="391">
        <f t="shared" si="15"/>
        <v>0</v>
      </c>
    </row>
    <row r="908" spans="1:8" s="150" customFormat="1" ht="22.5" x14ac:dyDescent="0.2">
      <c r="A908" s="399" t="s">
        <v>244</v>
      </c>
      <c r="B908" s="399" t="s">
        <v>1222</v>
      </c>
      <c r="C908" s="541" t="s">
        <v>226</v>
      </c>
      <c r="D908" s="363" t="s">
        <v>848</v>
      </c>
      <c r="E908" s="356" t="s">
        <v>6</v>
      </c>
      <c r="F908" s="348">
        <v>3</v>
      </c>
      <c r="G908" s="314"/>
      <c r="H908" s="391">
        <f t="shared" si="15"/>
        <v>0</v>
      </c>
    </row>
    <row r="909" spans="1:8" s="150" customFormat="1" x14ac:dyDescent="0.2">
      <c r="A909" s="399" t="s">
        <v>244</v>
      </c>
      <c r="B909" s="399" t="s">
        <v>1222</v>
      </c>
      <c r="C909" s="541"/>
      <c r="D909" s="449"/>
      <c r="E909" s="369"/>
      <c r="F909" s="468"/>
      <c r="G909" s="314"/>
      <c r="H909" s="391"/>
    </row>
    <row r="910" spans="1:8" s="150" customFormat="1" ht="33.75" x14ac:dyDescent="0.2">
      <c r="A910" s="399" t="s">
        <v>244</v>
      </c>
      <c r="B910" s="399" t="s">
        <v>1222</v>
      </c>
      <c r="C910" s="541" t="s">
        <v>222</v>
      </c>
      <c r="D910" s="500" t="s">
        <v>1204</v>
      </c>
      <c r="E910" s="369" t="s">
        <v>6</v>
      </c>
      <c r="F910" s="468">
        <v>9</v>
      </c>
      <c r="G910" s="314"/>
      <c r="H910" s="391">
        <f t="shared" si="15"/>
        <v>0</v>
      </c>
    </row>
    <row r="911" spans="1:8" s="150" customFormat="1" x14ac:dyDescent="0.2">
      <c r="A911" s="399" t="s">
        <v>244</v>
      </c>
      <c r="B911" s="399" t="s">
        <v>1222</v>
      </c>
      <c r="C911" s="541"/>
      <c r="D911" s="500"/>
      <c r="E911" s="369"/>
      <c r="F911" s="468"/>
      <c r="G911" s="314"/>
      <c r="H911" s="391"/>
    </row>
    <row r="912" spans="1:8" s="150" customFormat="1" ht="67.5" x14ac:dyDescent="0.2">
      <c r="A912" s="399" t="s">
        <v>244</v>
      </c>
      <c r="B912" s="399" t="s">
        <v>1222</v>
      </c>
      <c r="C912" s="541" t="s">
        <v>223</v>
      </c>
      <c r="D912" s="328" t="s">
        <v>1208</v>
      </c>
      <c r="E912" s="468" t="s">
        <v>6</v>
      </c>
      <c r="F912" s="314">
        <v>115</v>
      </c>
      <c r="G912" s="314"/>
      <c r="H912" s="391">
        <f t="shared" si="15"/>
        <v>0</v>
      </c>
    </row>
    <row r="913" spans="1:8" s="150" customFormat="1" x14ac:dyDescent="0.2">
      <c r="A913" s="399" t="s">
        <v>244</v>
      </c>
      <c r="B913" s="399" t="s">
        <v>1222</v>
      </c>
      <c r="C913" s="541"/>
      <c r="D913" s="328"/>
      <c r="E913" s="468"/>
      <c r="F913" s="314"/>
      <c r="G913" s="314"/>
      <c r="H913" s="391"/>
    </row>
    <row r="914" spans="1:8" s="150" customFormat="1" ht="22.5" x14ac:dyDescent="0.2">
      <c r="A914" s="399" t="s">
        <v>244</v>
      </c>
      <c r="B914" s="399" t="s">
        <v>1222</v>
      </c>
      <c r="C914" s="541" t="s">
        <v>224</v>
      </c>
      <c r="D914" s="176" t="s">
        <v>1205</v>
      </c>
      <c r="E914" s="468" t="s">
        <v>6</v>
      </c>
      <c r="F914" s="314">
        <v>105</v>
      </c>
      <c r="G914" s="314"/>
      <c r="H914" s="391">
        <f t="shared" si="15"/>
        <v>0</v>
      </c>
    </row>
    <row r="915" spans="1:8" s="150" customFormat="1" x14ac:dyDescent="0.2">
      <c r="A915" s="399" t="s">
        <v>244</v>
      </c>
      <c r="B915" s="399" t="s">
        <v>1222</v>
      </c>
      <c r="C915" s="541"/>
      <c r="D915" s="176" t="s">
        <v>1206</v>
      </c>
      <c r="E915" s="468" t="s">
        <v>6</v>
      </c>
      <c r="F915" s="314">
        <v>6</v>
      </c>
      <c r="G915" s="314"/>
      <c r="H915" s="391">
        <f t="shared" si="15"/>
        <v>0</v>
      </c>
    </row>
    <row r="916" spans="1:8" s="150" customFormat="1" x14ac:dyDescent="0.2">
      <c r="A916" s="399" t="s">
        <v>244</v>
      </c>
      <c r="B916" s="399" t="s">
        <v>1222</v>
      </c>
      <c r="C916" s="541"/>
      <c r="D916" s="176" t="s">
        <v>1207</v>
      </c>
      <c r="E916" s="468" t="s">
        <v>6</v>
      </c>
      <c r="F916" s="314">
        <v>4</v>
      </c>
      <c r="G916" s="314"/>
      <c r="H916" s="391">
        <f t="shared" si="15"/>
        <v>0</v>
      </c>
    </row>
    <row r="917" spans="1:8" s="150" customFormat="1" x14ac:dyDescent="0.2">
      <c r="A917" s="399" t="s">
        <v>244</v>
      </c>
      <c r="B917" s="399" t="s">
        <v>1222</v>
      </c>
      <c r="C917" s="541"/>
      <c r="D917" s="449"/>
      <c r="E917" s="369"/>
      <c r="F917" s="468"/>
      <c r="G917" s="314"/>
      <c r="H917" s="391"/>
    </row>
    <row r="918" spans="1:8" s="150" customFormat="1" x14ac:dyDescent="0.2">
      <c r="A918" s="399" t="s">
        <v>244</v>
      </c>
      <c r="B918" s="399" t="s">
        <v>1222</v>
      </c>
      <c r="C918" s="541" t="s">
        <v>225</v>
      </c>
      <c r="D918" s="449" t="s">
        <v>862</v>
      </c>
      <c r="E918" s="369" t="s">
        <v>767</v>
      </c>
      <c r="F918" s="468">
        <v>1</v>
      </c>
      <c r="G918" s="314"/>
      <c r="H918" s="391">
        <f t="shared" si="15"/>
        <v>0</v>
      </c>
    </row>
    <row r="919" spans="1:8" s="150" customFormat="1" ht="13.5" thickBot="1" x14ac:dyDescent="0.25">
      <c r="A919" s="399" t="s">
        <v>244</v>
      </c>
      <c r="B919" s="399" t="s">
        <v>1222</v>
      </c>
      <c r="C919" s="437"/>
      <c r="D919" s="390"/>
      <c r="E919" s="313"/>
      <c r="F919" s="314"/>
      <c r="G919" s="314"/>
      <c r="H919" s="391"/>
    </row>
    <row r="920" spans="1:8" s="150" customFormat="1" ht="13.5" thickBot="1" x14ac:dyDescent="0.25">
      <c r="A920" s="393" t="s">
        <v>255</v>
      </c>
      <c r="B920" s="393" t="s">
        <v>255</v>
      </c>
      <c r="C920" s="511"/>
      <c r="D920" s="522" t="s">
        <v>1223</v>
      </c>
      <c r="E920" s="533"/>
      <c r="F920" s="534"/>
      <c r="G920" s="534"/>
      <c r="H920" s="531">
        <f>SUM(H857:H919)</f>
        <v>0</v>
      </c>
    </row>
    <row r="921" spans="1:8" s="150" customFormat="1" x14ac:dyDescent="0.2">
      <c r="A921" s="399" t="s">
        <v>244</v>
      </c>
      <c r="B921" s="399" t="s">
        <v>1224</v>
      </c>
      <c r="C921" s="302"/>
      <c r="D921" s="390"/>
      <c r="E921" s="313"/>
      <c r="F921" s="314"/>
      <c r="G921" s="314"/>
      <c r="H921" s="391"/>
    </row>
    <row r="922" spans="1:8" s="150" customFormat="1" ht="13.5" thickBot="1" x14ac:dyDescent="0.25">
      <c r="A922" s="399" t="s">
        <v>244</v>
      </c>
      <c r="B922" s="399" t="s">
        <v>1224</v>
      </c>
      <c r="C922" s="302" t="s">
        <v>1076</v>
      </c>
      <c r="D922" s="401" t="s">
        <v>1077</v>
      </c>
      <c r="E922" s="358"/>
      <c r="F922" s="359"/>
      <c r="G922" s="347"/>
      <c r="H922" s="323"/>
    </row>
    <row r="923" spans="1:8" s="150" customFormat="1" ht="13.5" thickBot="1" x14ac:dyDescent="0.25">
      <c r="A923" s="399" t="s">
        <v>244</v>
      </c>
      <c r="B923" s="399" t="s">
        <v>1224</v>
      </c>
      <c r="C923" s="384" t="s">
        <v>925</v>
      </c>
      <c r="D923" s="388" t="s">
        <v>697</v>
      </c>
      <c r="E923" s="385" t="s">
        <v>272</v>
      </c>
      <c r="F923" s="386" t="s">
        <v>274</v>
      </c>
      <c r="G923" s="386" t="s">
        <v>273</v>
      </c>
      <c r="H923" s="387" t="s">
        <v>353</v>
      </c>
    </row>
    <row r="924" spans="1:8" s="150" customFormat="1" x14ac:dyDescent="0.2">
      <c r="A924" s="399" t="s">
        <v>244</v>
      </c>
      <c r="B924" s="399" t="s">
        <v>1224</v>
      </c>
      <c r="C924" s="542"/>
      <c r="D924" s="390"/>
      <c r="E924" s="313"/>
      <c r="F924" s="503"/>
      <c r="G924" s="314"/>
      <c r="H924" s="391"/>
    </row>
    <row r="925" spans="1:8" s="150" customFormat="1" x14ac:dyDescent="0.2">
      <c r="A925" s="399" t="s">
        <v>244</v>
      </c>
      <c r="B925" s="399" t="s">
        <v>1224</v>
      </c>
      <c r="C925" s="558"/>
      <c r="D925" s="449" t="s">
        <v>807</v>
      </c>
      <c r="E925" s="353"/>
      <c r="F925" s="535"/>
      <c r="G925" s="314"/>
      <c r="H925" s="391"/>
    </row>
    <row r="926" spans="1:8" s="150" customFormat="1" x14ac:dyDescent="0.2">
      <c r="A926" s="399" t="s">
        <v>244</v>
      </c>
      <c r="B926" s="399" t="s">
        <v>1224</v>
      </c>
      <c r="C926" s="558" t="s">
        <v>222</v>
      </c>
      <c r="D926" s="449" t="s">
        <v>808</v>
      </c>
      <c r="E926" s="353"/>
      <c r="F926" s="535"/>
      <c r="G926" s="314"/>
      <c r="H926" s="391"/>
    </row>
    <row r="927" spans="1:8" s="150" customFormat="1" x14ac:dyDescent="0.2">
      <c r="A927" s="399" t="s">
        <v>244</v>
      </c>
      <c r="B927" s="399" t="s">
        <v>1224</v>
      </c>
      <c r="C927" s="558"/>
      <c r="D927" s="449" t="s">
        <v>809</v>
      </c>
      <c r="E927" s="353"/>
      <c r="F927" s="535"/>
      <c r="G927" s="314"/>
      <c r="H927" s="391"/>
    </row>
    <row r="928" spans="1:8" s="150" customFormat="1" x14ac:dyDescent="0.2">
      <c r="A928" s="399" t="s">
        <v>244</v>
      </c>
      <c r="B928" s="399" t="s">
        <v>1224</v>
      </c>
      <c r="C928" s="558"/>
      <c r="D928" s="449" t="s">
        <v>810</v>
      </c>
      <c r="E928" s="353"/>
      <c r="F928" s="535"/>
      <c r="G928" s="314"/>
      <c r="H928" s="391"/>
    </row>
    <row r="929" spans="1:8" s="150" customFormat="1" x14ac:dyDescent="0.2">
      <c r="A929" s="399" t="s">
        <v>244</v>
      </c>
      <c r="B929" s="399" t="s">
        <v>1224</v>
      </c>
      <c r="C929" s="558"/>
      <c r="D929" s="449" t="s">
        <v>811</v>
      </c>
      <c r="E929" s="353"/>
      <c r="F929" s="535"/>
      <c r="G929" s="314"/>
      <c r="H929" s="391"/>
    </row>
    <row r="930" spans="1:8" s="150" customFormat="1" x14ac:dyDescent="0.2">
      <c r="A930" s="399" t="s">
        <v>244</v>
      </c>
      <c r="B930" s="399" t="s">
        <v>1224</v>
      </c>
      <c r="C930" s="558" t="s">
        <v>812</v>
      </c>
      <c r="D930" s="449" t="s">
        <v>813</v>
      </c>
      <c r="E930" s="353"/>
      <c r="F930" s="535"/>
      <c r="G930" s="314"/>
      <c r="H930" s="391"/>
    </row>
    <row r="931" spans="1:8" s="150" customFormat="1" x14ac:dyDescent="0.2">
      <c r="A931" s="399" t="s">
        <v>244</v>
      </c>
      <c r="B931" s="399" t="s">
        <v>1224</v>
      </c>
      <c r="C931" s="558"/>
      <c r="D931" s="451" t="s">
        <v>814</v>
      </c>
      <c r="E931" s="353"/>
      <c r="F931" s="535"/>
      <c r="G931" s="314"/>
      <c r="H931" s="391"/>
    </row>
    <row r="932" spans="1:8" s="150" customFormat="1" x14ac:dyDescent="0.2">
      <c r="A932" s="399" t="s">
        <v>244</v>
      </c>
      <c r="B932" s="399" t="s">
        <v>1224</v>
      </c>
      <c r="C932" s="558"/>
      <c r="D932" s="451" t="s">
        <v>815</v>
      </c>
      <c r="E932" s="353"/>
      <c r="F932" s="535"/>
      <c r="G932" s="314"/>
      <c r="H932" s="391"/>
    </row>
    <row r="933" spans="1:8" s="150" customFormat="1" x14ac:dyDescent="0.2">
      <c r="A933" s="399" t="s">
        <v>244</v>
      </c>
      <c r="B933" s="399" t="s">
        <v>1224</v>
      </c>
      <c r="C933" s="558"/>
      <c r="D933" s="360" t="s">
        <v>816</v>
      </c>
      <c r="E933" s="353" t="s">
        <v>19</v>
      </c>
      <c r="F933" s="535">
        <v>17.239999999999998</v>
      </c>
      <c r="G933" s="314"/>
      <c r="H933" s="391">
        <f>$F933*G933</f>
        <v>0</v>
      </c>
    </row>
    <row r="934" spans="1:8" s="150" customFormat="1" ht="22.5" x14ac:dyDescent="0.2">
      <c r="A934" s="399" t="s">
        <v>244</v>
      </c>
      <c r="B934" s="399" t="s">
        <v>1224</v>
      </c>
      <c r="C934" s="558" t="s">
        <v>223</v>
      </c>
      <c r="D934" s="449" t="s">
        <v>817</v>
      </c>
      <c r="E934" s="353" t="s">
        <v>6</v>
      </c>
      <c r="F934" s="535">
        <v>3</v>
      </c>
      <c r="G934" s="314"/>
      <c r="H934" s="391">
        <f t="shared" ref="H934:H949" si="16">$F934*G934</f>
        <v>0</v>
      </c>
    </row>
    <row r="935" spans="1:8" s="150" customFormat="1" ht="90" x14ac:dyDescent="0.2">
      <c r="A935" s="399" t="s">
        <v>244</v>
      </c>
      <c r="B935" s="399" t="s">
        <v>1224</v>
      </c>
      <c r="C935" s="558" t="s">
        <v>224</v>
      </c>
      <c r="D935" s="363" t="s">
        <v>1041</v>
      </c>
      <c r="E935" s="317" t="s">
        <v>825</v>
      </c>
      <c r="F935" s="536">
        <v>1</v>
      </c>
      <c r="G935" s="314"/>
      <c r="H935" s="391">
        <f t="shared" si="16"/>
        <v>0</v>
      </c>
    </row>
    <row r="936" spans="1:8" s="150" customFormat="1" ht="45" x14ac:dyDescent="0.2">
      <c r="A936" s="399" t="s">
        <v>244</v>
      </c>
      <c r="B936" s="399" t="s">
        <v>1224</v>
      </c>
      <c r="C936" s="558" t="s">
        <v>225</v>
      </c>
      <c r="D936" s="449" t="s">
        <v>819</v>
      </c>
      <c r="E936" s="453"/>
      <c r="F936" s="537"/>
      <c r="G936" s="314"/>
      <c r="H936" s="391"/>
    </row>
    <row r="937" spans="1:8" s="150" customFormat="1" x14ac:dyDescent="0.2">
      <c r="A937" s="399" t="s">
        <v>244</v>
      </c>
      <c r="B937" s="399" t="s">
        <v>1224</v>
      </c>
      <c r="C937" s="558" t="s">
        <v>226</v>
      </c>
      <c r="D937" s="449" t="s">
        <v>821</v>
      </c>
      <c r="E937" s="353" t="s">
        <v>19</v>
      </c>
      <c r="F937" s="535">
        <v>280</v>
      </c>
      <c r="G937" s="314"/>
      <c r="H937" s="391">
        <f t="shared" si="16"/>
        <v>0</v>
      </c>
    </row>
    <row r="938" spans="1:8" s="150" customFormat="1" ht="22.5" x14ac:dyDescent="0.2">
      <c r="A938" s="399" t="s">
        <v>244</v>
      </c>
      <c r="B938" s="399" t="s">
        <v>1224</v>
      </c>
      <c r="C938" s="558" t="s">
        <v>227</v>
      </c>
      <c r="D938" s="449" t="s">
        <v>822</v>
      </c>
      <c r="E938" s="353" t="s">
        <v>6</v>
      </c>
      <c r="F938" s="535">
        <v>30</v>
      </c>
      <c r="G938" s="314"/>
      <c r="H938" s="391">
        <f t="shared" si="16"/>
        <v>0</v>
      </c>
    </row>
    <row r="939" spans="1:8" s="150" customFormat="1" x14ac:dyDescent="0.2">
      <c r="A939" s="399" t="s">
        <v>244</v>
      </c>
      <c r="B939" s="399" t="s">
        <v>1224</v>
      </c>
      <c r="C939" s="558" t="s">
        <v>228</v>
      </c>
      <c r="D939" s="316" t="s">
        <v>823</v>
      </c>
      <c r="E939" s="317" t="s">
        <v>767</v>
      </c>
      <c r="F939" s="536">
        <v>1</v>
      </c>
      <c r="G939" s="314"/>
      <c r="H939" s="391">
        <f t="shared" si="16"/>
        <v>0</v>
      </c>
    </row>
    <row r="940" spans="1:8" s="150" customFormat="1" ht="22.5" x14ac:dyDescent="0.2">
      <c r="A940" s="399" t="s">
        <v>244</v>
      </c>
      <c r="B940" s="399" t="s">
        <v>1224</v>
      </c>
      <c r="C940" s="558" t="s">
        <v>229</v>
      </c>
      <c r="D940" s="366" t="s">
        <v>1037</v>
      </c>
      <c r="E940" s="317" t="s">
        <v>825</v>
      </c>
      <c r="F940" s="536">
        <v>1</v>
      </c>
      <c r="G940" s="314"/>
      <c r="H940" s="391">
        <f t="shared" si="16"/>
        <v>0</v>
      </c>
    </row>
    <row r="941" spans="1:8" s="150" customFormat="1" x14ac:dyDescent="0.2">
      <c r="A941" s="399" t="s">
        <v>244</v>
      </c>
      <c r="B941" s="399" t="s">
        <v>1224</v>
      </c>
      <c r="C941" s="558"/>
      <c r="D941" s="366"/>
      <c r="E941" s="317"/>
      <c r="F941" s="536"/>
      <c r="G941" s="314"/>
      <c r="H941" s="391"/>
    </row>
    <row r="942" spans="1:8" s="150" customFormat="1" ht="67.5" x14ac:dyDescent="0.2">
      <c r="A942" s="399" t="s">
        <v>244</v>
      </c>
      <c r="B942" s="399" t="s">
        <v>1224</v>
      </c>
      <c r="C942" s="558" t="s">
        <v>230</v>
      </c>
      <c r="D942" s="336" t="s">
        <v>1111</v>
      </c>
      <c r="E942" s="317"/>
      <c r="F942" s="536"/>
      <c r="G942" s="314"/>
      <c r="H942" s="391"/>
    </row>
    <row r="943" spans="1:8" s="150" customFormat="1" x14ac:dyDescent="0.2">
      <c r="A943" s="399" t="s">
        <v>244</v>
      </c>
      <c r="B943" s="399" t="s">
        <v>1224</v>
      </c>
      <c r="C943" s="558" t="s">
        <v>231</v>
      </c>
      <c r="D943" s="336" t="s">
        <v>1112</v>
      </c>
      <c r="E943" s="317"/>
      <c r="F943" s="536"/>
      <c r="G943" s="314"/>
      <c r="H943" s="391"/>
    </row>
    <row r="944" spans="1:8" s="150" customFormat="1" x14ac:dyDescent="0.2">
      <c r="A944" s="399" t="s">
        <v>244</v>
      </c>
      <c r="B944" s="399" t="s">
        <v>1224</v>
      </c>
      <c r="C944" s="558"/>
      <c r="D944" s="336" t="s">
        <v>1079</v>
      </c>
      <c r="E944" s="317" t="s">
        <v>6</v>
      </c>
      <c r="F944" s="536">
        <v>248</v>
      </c>
      <c r="G944" s="314"/>
      <c r="H944" s="391">
        <f t="shared" si="16"/>
        <v>0</v>
      </c>
    </row>
    <row r="945" spans="1:8" s="150" customFormat="1" x14ac:dyDescent="0.2">
      <c r="A945" s="399" t="s">
        <v>244</v>
      </c>
      <c r="B945" s="399" t="s">
        <v>1224</v>
      </c>
      <c r="C945" s="558"/>
      <c r="D945" s="366"/>
      <c r="E945" s="317"/>
      <c r="F945" s="536"/>
      <c r="G945" s="314"/>
      <c r="H945" s="391"/>
    </row>
    <row r="946" spans="1:8" s="150" customFormat="1" ht="22.5" x14ac:dyDescent="0.2">
      <c r="A946" s="399" t="s">
        <v>244</v>
      </c>
      <c r="B946" s="399" t="s">
        <v>1224</v>
      </c>
      <c r="C946" s="558" t="s">
        <v>232</v>
      </c>
      <c r="D946" s="324" t="s">
        <v>1113</v>
      </c>
      <c r="E946" s="317"/>
      <c r="F946" s="536"/>
      <c r="G946" s="314"/>
      <c r="H946" s="391"/>
    </row>
    <row r="947" spans="1:8" s="150" customFormat="1" x14ac:dyDescent="0.2">
      <c r="A947" s="399" t="s">
        <v>244</v>
      </c>
      <c r="B947" s="399" t="s">
        <v>1224</v>
      </c>
      <c r="C947" s="558"/>
      <c r="D947" s="324" t="s">
        <v>1114</v>
      </c>
      <c r="E947" s="317" t="s">
        <v>6</v>
      </c>
      <c r="F947" s="538">
        <v>206</v>
      </c>
      <c r="G947" s="314"/>
      <c r="H947" s="391">
        <f t="shared" si="16"/>
        <v>0</v>
      </c>
    </row>
    <row r="948" spans="1:8" s="150" customFormat="1" x14ac:dyDescent="0.2">
      <c r="A948" s="399" t="s">
        <v>244</v>
      </c>
      <c r="B948" s="399" t="s">
        <v>1224</v>
      </c>
      <c r="C948" s="558"/>
      <c r="D948" s="324" t="s">
        <v>1115</v>
      </c>
      <c r="E948" s="317" t="s">
        <v>6</v>
      </c>
      <c r="F948" s="538">
        <v>22</v>
      </c>
      <c r="G948" s="314"/>
      <c r="H948" s="391">
        <f t="shared" si="16"/>
        <v>0</v>
      </c>
    </row>
    <row r="949" spans="1:8" s="150" customFormat="1" x14ac:dyDescent="0.2">
      <c r="A949" s="399" t="s">
        <v>244</v>
      </c>
      <c r="B949" s="399" t="s">
        <v>1224</v>
      </c>
      <c r="C949" s="558"/>
      <c r="D949" s="324" t="s">
        <v>1116</v>
      </c>
      <c r="E949" s="317" t="s">
        <v>6</v>
      </c>
      <c r="F949" s="538">
        <v>20</v>
      </c>
      <c r="G949" s="314"/>
      <c r="H949" s="391">
        <f t="shared" si="16"/>
        <v>0</v>
      </c>
    </row>
    <row r="950" spans="1:8" s="150" customFormat="1" x14ac:dyDescent="0.2">
      <c r="A950" s="399" t="s">
        <v>244</v>
      </c>
      <c r="B950" s="399" t="s">
        <v>1224</v>
      </c>
      <c r="C950" s="437"/>
      <c r="D950" s="390"/>
      <c r="E950" s="313"/>
      <c r="F950" s="503"/>
      <c r="G950" s="314"/>
      <c r="H950" s="391"/>
    </row>
    <row r="951" spans="1:8" s="150" customFormat="1" x14ac:dyDescent="0.2">
      <c r="A951" s="399" t="s">
        <v>244</v>
      </c>
      <c r="B951" s="399" t="s">
        <v>1224</v>
      </c>
      <c r="C951" s="437" t="s">
        <v>233</v>
      </c>
      <c r="D951" s="362" t="s">
        <v>862</v>
      </c>
      <c r="E951" s="313" t="s">
        <v>767</v>
      </c>
      <c r="F951" s="503">
        <v>1</v>
      </c>
      <c r="G951" s="314"/>
      <c r="H951" s="391">
        <f>$F951*G951</f>
        <v>0</v>
      </c>
    </row>
    <row r="952" spans="1:8" s="150" customFormat="1" ht="13.5" thickBot="1" x14ac:dyDescent="0.25">
      <c r="A952" s="399" t="s">
        <v>244</v>
      </c>
      <c r="B952" s="399" t="s">
        <v>1224</v>
      </c>
      <c r="C952" s="542"/>
      <c r="D952" s="390"/>
      <c r="E952" s="313"/>
      <c r="F952" s="503"/>
      <c r="G952" s="314"/>
      <c r="H952" s="391"/>
    </row>
    <row r="953" spans="1:8" s="150" customFormat="1" ht="13.5" thickBot="1" x14ac:dyDescent="0.25">
      <c r="A953" s="393" t="s">
        <v>255</v>
      </c>
      <c r="B953" s="393" t="s">
        <v>255</v>
      </c>
      <c r="C953" s="511"/>
      <c r="D953" s="522" t="s">
        <v>1225</v>
      </c>
      <c r="E953" s="533"/>
      <c r="F953" s="534"/>
      <c r="G953" s="534"/>
      <c r="H953" s="531">
        <f>SUM(H924:H952)</f>
        <v>0</v>
      </c>
    </row>
    <row r="954" spans="1:8" s="150" customFormat="1" x14ac:dyDescent="0.2">
      <c r="A954" s="399" t="s">
        <v>244</v>
      </c>
      <c r="B954" s="399" t="s">
        <v>1227</v>
      </c>
      <c r="C954" s="302"/>
      <c r="D954" s="390"/>
      <c r="E954" s="313"/>
      <c r="F954" s="314"/>
      <c r="G954" s="314"/>
      <c r="H954" s="391"/>
    </row>
    <row r="955" spans="1:8" s="150" customFormat="1" ht="13.5" thickBot="1" x14ac:dyDescent="0.25">
      <c r="A955" s="399" t="s">
        <v>244</v>
      </c>
      <c r="B955" s="399" t="s">
        <v>1227</v>
      </c>
      <c r="C955" s="302" t="s">
        <v>1082</v>
      </c>
      <c r="D955" s="401" t="s">
        <v>1083</v>
      </c>
      <c r="E955" s="358"/>
      <c r="F955" s="359"/>
      <c r="G955" s="347"/>
      <c r="H955" s="323"/>
    </row>
    <row r="956" spans="1:8" s="150" customFormat="1" ht="13.5" thickBot="1" x14ac:dyDescent="0.25">
      <c r="A956" s="399" t="s">
        <v>244</v>
      </c>
      <c r="B956" s="399" t="s">
        <v>1227</v>
      </c>
      <c r="C956" s="384" t="s">
        <v>925</v>
      </c>
      <c r="D956" s="388" t="s">
        <v>697</v>
      </c>
      <c r="E956" s="385" t="s">
        <v>272</v>
      </c>
      <c r="F956" s="386" t="s">
        <v>274</v>
      </c>
      <c r="G956" s="386" t="s">
        <v>273</v>
      </c>
      <c r="H956" s="387" t="s">
        <v>353</v>
      </c>
    </row>
    <row r="957" spans="1:8" s="150" customFormat="1" x14ac:dyDescent="0.2">
      <c r="A957" s="399" t="s">
        <v>244</v>
      </c>
      <c r="B957" s="399" t="s">
        <v>1227</v>
      </c>
      <c r="C957" s="437"/>
      <c r="D957" s="390"/>
      <c r="E957" s="313"/>
      <c r="F957" s="314"/>
      <c r="G957" s="314"/>
      <c r="H957" s="391"/>
    </row>
    <row r="958" spans="1:8" s="150" customFormat="1" ht="67.5" x14ac:dyDescent="0.2">
      <c r="A958" s="399" t="s">
        <v>244</v>
      </c>
      <c r="B958" s="399" t="s">
        <v>1227</v>
      </c>
      <c r="C958" s="437" t="s">
        <v>222</v>
      </c>
      <c r="D958" s="336" t="s">
        <v>1084</v>
      </c>
      <c r="E958" s="313"/>
      <c r="F958" s="314"/>
      <c r="G958" s="314"/>
      <c r="H958" s="391"/>
    </row>
    <row r="959" spans="1:8" s="150" customFormat="1" x14ac:dyDescent="0.2">
      <c r="A959" s="399" t="s">
        <v>244</v>
      </c>
      <c r="B959" s="399" t="s">
        <v>1227</v>
      </c>
      <c r="C959" s="437"/>
      <c r="D959" s="336" t="s">
        <v>1079</v>
      </c>
      <c r="E959" s="313" t="s">
        <v>6</v>
      </c>
      <c r="F959" s="314">
        <v>524</v>
      </c>
      <c r="G959" s="314"/>
      <c r="H959" s="391">
        <f>$F959*G959</f>
        <v>0</v>
      </c>
    </row>
    <row r="960" spans="1:8" s="150" customFormat="1" x14ac:dyDescent="0.2">
      <c r="A960" s="399" t="s">
        <v>244</v>
      </c>
      <c r="B960" s="399" t="s">
        <v>1227</v>
      </c>
      <c r="C960" s="437"/>
      <c r="D960" s="390"/>
      <c r="E960" s="313"/>
      <c r="F960" s="314"/>
      <c r="G960" s="314"/>
      <c r="H960" s="391"/>
    </row>
    <row r="961" spans="1:8" s="150" customFormat="1" ht="22.5" x14ac:dyDescent="0.2">
      <c r="A961" s="399" t="s">
        <v>244</v>
      </c>
      <c r="B961" s="399" t="s">
        <v>1227</v>
      </c>
      <c r="C961" s="437" t="s">
        <v>223</v>
      </c>
      <c r="D961" s="324" t="s">
        <v>1085</v>
      </c>
      <c r="E961" s="313"/>
      <c r="F961" s="314"/>
      <c r="G961" s="314"/>
      <c r="H961" s="391"/>
    </row>
    <row r="962" spans="1:8" s="150" customFormat="1" x14ac:dyDescent="0.2">
      <c r="A962" s="399" t="s">
        <v>244</v>
      </c>
      <c r="B962" s="399" t="s">
        <v>1227</v>
      </c>
      <c r="C962" s="437"/>
      <c r="D962" s="362" t="s">
        <v>1086</v>
      </c>
      <c r="E962" s="313" t="s">
        <v>6</v>
      </c>
      <c r="F962" s="470">
        <v>44</v>
      </c>
      <c r="G962" s="314"/>
      <c r="H962" s="391">
        <f t="shared" ref="H962:H974" si="17">$F962*G962</f>
        <v>0</v>
      </c>
    </row>
    <row r="963" spans="1:8" s="150" customFormat="1" x14ac:dyDescent="0.2">
      <c r="A963" s="399" t="s">
        <v>244</v>
      </c>
      <c r="B963" s="399" t="s">
        <v>1227</v>
      </c>
      <c r="C963" s="437"/>
      <c r="D963" s="362" t="s">
        <v>1087</v>
      </c>
      <c r="E963" s="313" t="s">
        <v>6</v>
      </c>
      <c r="F963" s="470">
        <v>3</v>
      </c>
      <c r="G963" s="314"/>
      <c r="H963" s="391">
        <f t="shared" si="17"/>
        <v>0</v>
      </c>
    </row>
    <row r="964" spans="1:8" s="150" customFormat="1" x14ac:dyDescent="0.2">
      <c r="A964" s="399" t="s">
        <v>244</v>
      </c>
      <c r="B964" s="399" t="s">
        <v>1227</v>
      </c>
      <c r="C964" s="437"/>
      <c r="D964" s="362" t="s">
        <v>1088</v>
      </c>
      <c r="E964" s="313" t="s">
        <v>6</v>
      </c>
      <c r="F964" s="470">
        <v>23</v>
      </c>
      <c r="G964" s="314"/>
      <c r="H964" s="391">
        <f t="shared" si="17"/>
        <v>0</v>
      </c>
    </row>
    <row r="965" spans="1:8" s="150" customFormat="1" x14ac:dyDescent="0.2">
      <c r="A965" s="399" t="s">
        <v>244</v>
      </c>
      <c r="B965" s="399" t="s">
        <v>1227</v>
      </c>
      <c r="C965" s="437"/>
      <c r="D965" s="362" t="s">
        <v>1089</v>
      </c>
      <c r="E965" s="313" t="s">
        <v>6</v>
      </c>
      <c r="F965" s="470">
        <v>9</v>
      </c>
      <c r="G965" s="314"/>
      <c r="H965" s="391">
        <f t="shared" si="17"/>
        <v>0</v>
      </c>
    </row>
    <row r="966" spans="1:8" s="150" customFormat="1" x14ac:dyDescent="0.2">
      <c r="A966" s="399" t="s">
        <v>244</v>
      </c>
      <c r="B966" s="399" t="s">
        <v>1227</v>
      </c>
      <c r="C966" s="437"/>
      <c r="D966" s="469" t="s">
        <v>1090</v>
      </c>
      <c r="E966" s="313" t="s">
        <v>6</v>
      </c>
      <c r="F966" s="470">
        <v>285</v>
      </c>
      <c r="G966" s="314"/>
      <c r="H966" s="391">
        <f t="shared" si="17"/>
        <v>0</v>
      </c>
    </row>
    <row r="967" spans="1:8" s="150" customFormat="1" x14ac:dyDescent="0.2">
      <c r="A967" s="399" t="s">
        <v>244</v>
      </c>
      <c r="B967" s="399" t="s">
        <v>1227</v>
      </c>
      <c r="C967" s="437"/>
      <c r="D967" s="469" t="s">
        <v>1091</v>
      </c>
      <c r="E967" s="313" t="s">
        <v>6</v>
      </c>
      <c r="F967" s="470">
        <v>160</v>
      </c>
      <c r="G967" s="314"/>
      <c r="H967" s="391">
        <f t="shared" si="17"/>
        <v>0</v>
      </c>
    </row>
    <row r="968" spans="1:8" s="150" customFormat="1" x14ac:dyDescent="0.2">
      <c r="A968" s="399" t="s">
        <v>244</v>
      </c>
      <c r="B968" s="399" t="s">
        <v>1227</v>
      </c>
      <c r="C968" s="437"/>
      <c r="D968" s="411"/>
      <c r="E968" s="414"/>
      <c r="F968" s="415"/>
      <c r="G968" s="314"/>
      <c r="H968" s="391"/>
    </row>
    <row r="969" spans="1:8" s="150" customFormat="1" ht="22.5" x14ac:dyDescent="0.2">
      <c r="A969" s="399" t="s">
        <v>244</v>
      </c>
      <c r="B969" s="399" t="s">
        <v>1227</v>
      </c>
      <c r="C969" s="437" t="s">
        <v>224</v>
      </c>
      <c r="D969" s="469" t="s">
        <v>1092</v>
      </c>
      <c r="E969" s="414" t="s">
        <v>6</v>
      </c>
      <c r="F969" s="415">
        <v>3</v>
      </c>
      <c r="G969" s="314"/>
      <c r="H969" s="391">
        <f t="shared" si="17"/>
        <v>0</v>
      </c>
    </row>
    <row r="970" spans="1:8" s="150" customFormat="1" x14ac:dyDescent="0.2">
      <c r="A970" s="399" t="s">
        <v>244</v>
      </c>
      <c r="B970" s="399" t="s">
        <v>1227</v>
      </c>
      <c r="C970" s="437"/>
      <c r="D970" s="411"/>
      <c r="E970" s="414"/>
      <c r="F970" s="415"/>
      <c r="G970" s="314"/>
      <c r="H970" s="391"/>
    </row>
    <row r="971" spans="1:8" s="150" customFormat="1" ht="27.75" customHeight="1" x14ac:dyDescent="0.2">
      <c r="A971" s="399" t="s">
        <v>244</v>
      </c>
      <c r="B971" s="399" t="s">
        <v>1227</v>
      </c>
      <c r="C971" s="437" t="s">
        <v>225</v>
      </c>
      <c r="D971" s="366" t="s">
        <v>1093</v>
      </c>
      <c r="E971" s="414"/>
      <c r="F971" s="415"/>
      <c r="G971" s="314"/>
      <c r="H971" s="391"/>
    </row>
    <row r="972" spans="1:8" s="150" customFormat="1" ht="22.5" x14ac:dyDescent="0.2">
      <c r="A972" s="399" t="s">
        <v>244</v>
      </c>
      <c r="B972" s="399" t="s">
        <v>1227</v>
      </c>
      <c r="C972" s="437" t="s">
        <v>226</v>
      </c>
      <c r="D972" s="334" t="s">
        <v>1094</v>
      </c>
      <c r="E972" s="414" t="s">
        <v>6</v>
      </c>
      <c r="F972" s="415">
        <v>7</v>
      </c>
      <c r="G972" s="314"/>
      <c r="H972" s="391">
        <f t="shared" si="17"/>
        <v>0</v>
      </c>
    </row>
    <row r="973" spans="1:8" s="150" customFormat="1" x14ac:dyDescent="0.2">
      <c r="A973" s="399" t="s">
        <v>244</v>
      </c>
      <c r="B973" s="399" t="s">
        <v>1227</v>
      </c>
      <c r="C973" s="437"/>
      <c r="D973" s="411"/>
      <c r="E973" s="414"/>
      <c r="F973" s="415"/>
      <c r="G973" s="314"/>
      <c r="H973" s="391"/>
    </row>
    <row r="974" spans="1:8" s="150" customFormat="1" x14ac:dyDescent="0.2">
      <c r="A974" s="399" t="s">
        <v>244</v>
      </c>
      <c r="B974" s="399" t="s">
        <v>1227</v>
      </c>
      <c r="C974" s="437" t="s">
        <v>227</v>
      </c>
      <c r="D974" s="362" t="s">
        <v>1095</v>
      </c>
      <c r="E974" s="414" t="s">
        <v>767</v>
      </c>
      <c r="F974" s="415">
        <v>1</v>
      </c>
      <c r="G974" s="314"/>
      <c r="H974" s="391">
        <f t="shared" si="17"/>
        <v>0</v>
      </c>
    </row>
    <row r="975" spans="1:8" s="150" customFormat="1" ht="13.5" thickBot="1" x14ac:dyDescent="0.25">
      <c r="A975" s="399" t="s">
        <v>244</v>
      </c>
      <c r="B975" s="399" t="s">
        <v>1227</v>
      </c>
      <c r="C975" s="437"/>
      <c r="D975" s="362"/>
      <c r="E975" s="414"/>
      <c r="F975" s="415"/>
      <c r="G975" s="314"/>
      <c r="H975" s="416"/>
    </row>
    <row r="976" spans="1:8" s="150" customFormat="1" ht="13.5" thickBot="1" x14ac:dyDescent="0.25">
      <c r="A976" s="393" t="s">
        <v>255</v>
      </c>
      <c r="B976" s="393" t="s">
        <v>255</v>
      </c>
      <c r="C976" s="511"/>
      <c r="D976" s="522" t="s">
        <v>1226</v>
      </c>
      <c r="E976" s="533"/>
      <c r="F976" s="534"/>
      <c r="G976" s="534"/>
      <c r="H976" s="531">
        <f>SUM(H958:H975)</f>
        <v>0</v>
      </c>
    </row>
    <row r="977" spans="1:8" s="150" customFormat="1" x14ac:dyDescent="0.2">
      <c r="A977" s="399" t="s">
        <v>244</v>
      </c>
      <c r="B977" s="399" t="s">
        <v>1228</v>
      </c>
      <c r="C977" s="3"/>
      <c r="D977" s="394"/>
      <c r="E977" s="358"/>
      <c r="F977" s="359"/>
      <c r="G977" s="359"/>
      <c r="H977" s="323"/>
    </row>
    <row r="978" spans="1:8" s="150" customFormat="1" ht="13.5" thickBot="1" x14ac:dyDescent="0.25">
      <c r="A978" s="399" t="s">
        <v>244</v>
      </c>
      <c r="B978" s="399" t="s">
        <v>1228</v>
      </c>
      <c r="C978" s="302" t="s">
        <v>1120</v>
      </c>
      <c r="D978" s="401" t="s">
        <v>1121</v>
      </c>
      <c r="E978" s="358"/>
      <c r="F978" s="359"/>
      <c r="G978" s="347"/>
      <c r="H978" s="323"/>
    </row>
    <row r="979" spans="1:8" s="150" customFormat="1" ht="13.5" thickBot="1" x14ac:dyDescent="0.25">
      <c r="A979" s="399" t="s">
        <v>244</v>
      </c>
      <c r="B979" s="399" t="s">
        <v>1228</v>
      </c>
      <c r="C979" s="384" t="s">
        <v>925</v>
      </c>
      <c r="D979" s="388" t="s">
        <v>697</v>
      </c>
      <c r="E979" s="385" t="s">
        <v>272</v>
      </c>
      <c r="F979" s="386" t="s">
        <v>274</v>
      </c>
      <c r="G979" s="386" t="s">
        <v>273</v>
      </c>
      <c r="H979" s="387" t="s">
        <v>353</v>
      </c>
    </row>
    <row r="980" spans="1:8" s="150" customFormat="1" x14ac:dyDescent="0.2">
      <c r="A980" s="399" t="s">
        <v>244</v>
      </c>
      <c r="B980" s="399" t="s">
        <v>1228</v>
      </c>
      <c r="C980" s="3"/>
      <c r="D980" s="394"/>
      <c r="E980" s="358"/>
      <c r="F980" s="359"/>
      <c r="G980" s="359"/>
      <c r="H980" s="323"/>
    </row>
    <row r="981" spans="1:8" s="150" customFormat="1" ht="56.25" x14ac:dyDescent="0.2">
      <c r="A981" s="399" t="s">
        <v>244</v>
      </c>
      <c r="B981" s="399" t="s">
        <v>1228</v>
      </c>
      <c r="C981" s="3">
        <v>1</v>
      </c>
      <c r="D981" s="336" t="s">
        <v>1122</v>
      </c>
      <c r="E981" s="358"/>
      <c r="F981" s="359"/>
      <c r="G981" s="359"/>
      <c r="H981" s="323"/>
    </row>
    <row r="982" spans="1:8" s="150" customFormat="1" x14ac:dyDescent="0.2">
      <c r="A982" s="399" t="s">
        <v>244</v>
      </c>
      <c r="B982" s="399" t="s">
        <v>1228</v>
      </c>
      <c r="C982" s="3"/>
      <c r="D982" s="328" t="s">
        <v>1123</v>
      </c>
      <c r="E982" s="358" t="s">
        <v>6</v>
      </c>
      <c r="F982" s="359">
        <v>36</v>
      </c>
      <c r="G982" s="359"/>
      <c r="H982" s="323">
        <f>$F982*G982</f>
        <v>0</v>
      </c>
    </row>
    <row r="983" spans="1:8" s="150" customFormat="1" x14ac:dyDescent="0.2">
      <c r="A983" s="399" t="s">
        <v>244</v>
      </c>
      <c r="B983" s="399" t="s">
        <v>1228</v>
      </c>
      <c r="C983" s="3"/>
      <c r="D983" s="472" t="s">
        <v>1124</v>
      </c>
      <c r="E983" s="358" t="s">
        <v>6</v>
      </c>
      <c r="F983" s="359">
        <v>60</v>
      </c>
      <c r="G983" s="359"/>
      <c r="H983" s="323">
        <f t="shared" ref="H983:H1003" si="18">$F983*G983</f>
        <v>0</v>
      </c>
    </row>
    <row r="984" spans="1:8" s="150" customFormat="1" x14ac:dyDescent="0.2">
      <c r="A984" s="399" t="s">
        <v>244</v>
      </c>
      <c r="B984" s="399" t="s">
        <v>1228</v>
      </c>
      <c r="C984" s="3"/>
      <c r="D984" s="472" t="s">
        <v>1125</v>
      </c>
      <c r="E984" s="358" t="s">
        <v>6</v>
      </c>
      <c r="F984" s="359">
        <v>10</v>
      </c>
      <c r="G984" s="359"/>
      <c r="H984" s="323">
        <f t="shared" si="18"/>
        <v>0</v>
      </c>
    </row>
    <row r="985" spans="1:8" s="150" customFormat="1" x14ac:dyDescent="0.2">
      <c r="A985" s="399" t="s">
        <v>244</v>
      </c>
      <c r="B985" s="399" t="s">
        <v>1228</v>
      </c>
      <c r="C985" s="3"/>
      <c r="D985" s="472"/>
      <c r="E985" s="358"/>
      <c r="F985" s="359"/>
      <c r="G985" s="359"/>
      <c r="H985" s="323"/>
    </row>
    <row r="986" spans="1:8" s="150" customFormat="1" ht="45" x14ac:dyDescent="0.2">
      <c r="A986" s="399" t="s">
        <v>244</v>
      </c>
      <c r="B986" s="399" t="s">
        <v>1228</v>
      </c>
      <c r="C986" s="3">
        <v>2</v>
      </c>
      <c r="D986" s="472" t="s">
        <v>1126</v>
      </c>
      <c r="E986" s="358" t="s">
        <v>6</v>
      </c>
      <c r="F986" s="359">
        <v>17</v>
      </c>
      <c r="G986" s="359"/>
      <c r="H986" s="323">
        <f t="shared" si="18"/>
        <v>0</v>
      </c>
    </row>
    <row r="987" spans="1:8" s="150" customFormat="1" x14ac:dyDescent="0.2">
      <c r="A987" s="399" t="s">
        <v>244</v>
      </c>
      <c r="B987" s="399" t="s">
        <v>1228</v>
      </c>
      <c r="C987" s="3"/>
      <c r="D987" s="472"/>
      <c r="E987" s="358"/>
      <c r="F987" s="359"/>
      <c r="G987" s="359"/>
      <c r="H987" s="323"/>
    </row>
    <row r="988" spans="1:8" s="150" customFormat="1" ht="22.5" x14ac:dyDescent="0.2">
      <c r="A988" s="399" t="s">
        <v>244</v>
      </c>
      <c r="B988" s="399" t="s">
        <v>1228</v>
      </c>
      <c r="C988" s="3">
        <v>3</v>
      </c>
      <c r="D988" s="473" t="s">
        <v>1127</v>
      </c>
      <c r="E988" s="358" t="s">
        <v>728</v>
      </c>
      <c r="F988" s="359">
        <v>1</v>
      </c>
      <c r="G988" s="359"/>
      <c r="H988" s="323">
        <f t="shared" si="18"/>
        <v>0</v>
      </c>
    </row>
    <row r="989" spans="1:8" s="150" customFormat="1" x14ac:dyDescent="0.2">
      <c r="A989" s="399" t="s">
        <v>244</v>
      </c>
      <c r="B989" s="399" t="s">
        <v>1228</v>
      </c>
      <c r="C989" s="3"/>
      <c r="D989" s="472"/>
      <c r="E989" s="358"/>
      <c r="F989" s="359"/>
      <c r="G989" s="359"/>
      <c r="H989" s="323"/>
    </row>
    <row r="990" spans="1:8" s="150" customFormat="1" ht="22.5" x14ac:dyDescent="0.2">
      <c r="A990" s="399" t="s">
        <v>244</v>
      </c>
      <c r="B990" s="399" t="s">
        <v>1228</v>
      </c>
      <c r="C990" s="3">
        <v>4</v>
      </c>
      <c r="D990" s="474" t="s">
        <v>1128</v>
      </c>
      <c r="E990" s="358" t="s">
        <v>6</v>
      </c>
      <c r="F990" s="359">
        <v>1</v>
      </c>
      <c r="G990" s="359"/>
      <c r="H990" s="323">
        <f t="shared" si="18"/>
        <v>0</v>
      </c>
    </row>
    <row r="991" spans="1:8" s="150" customFormat="1" x14ac:dyDescent="0.2">
      <c r="A991" s="399" t="s">
        <v>244</v>
      </c>
      <c r="B991" s="399" t="s">
        <v>1228</v>
      </c>
      <c r="C991" s="3"/>
      <c r="D991" s="472"/>
      <c r="E991" s="358"/>
      <c r="F991" s="359"/>
      <c r="G991" s="359"/>
      <c r="H991" s="323"/>
    </row>
    <row r="992" spans="1:8" s="150" customFormat="1" ht="33.75" x14ac:dyDescent="0.2">
      <c r="A992" s="399" t="s">
        <v>244</v>
      </c>
      <c r="B992" s="399" t="s">
        <v>1228</v>
      </c>
      <c r="C992" s="3">
        <v>5</v>
      </c>
      <c r="D992" s="475" t="s">
        <v>1129</v>
      </c>
      <c r="E992" s="358" t="s">
        <v>728</v>
      </c>
      <c r="F992" s="359">
        <v>1</v>
      </c>
      <c r="G992" s="359"/>
      <c r="H992" s="323">
        <f t="shared" si="18"/>
        <v>0</v>
      </c>
    </row>
    <row r="993" spans="1:8" s="150" customFormat="1" x14ac:dyDescent="0.2">
      <c r="A993" s="399" t="s">
        <v>244</v>
      </c>
      <c r="B993" s="399" t="s">
        <v>1228</v>
      </c>
      <c r="C993" s="3"/>
      <c r="D993" s="472"/>
      <c r="E993" s="358"/>
      <c r="F993" s="359"/>
      <c r="G993" s="359"/>
      <c r="H993" s="323"/>
    </row>
    <row r="994" spans="1:8" s="150" customFormat="1" x14ac:dyDescent="0.2">
      <c r="A994" s="399" t="s">
        <v>244</v>
      </c>
      <c r="B994" s="399" t="s">
        <v>1228</v>
      </c>
      <c r="C994" s="3">
        <v>6</v>
      </c>
      <c r="D994" s="473" t="s">
        <v>947</v>
      </c>
      <c r="E994" s="358" t="s">
        <v>728</v>
      </c>
      <c r="F994" s="359">
        <v>1</v>
      </c>
      <c r="G994" s="359"/>
      <c r="H994" s="323">
        <f t="shared" si="18"/>
        <v>0</v>
      </c>
    </row>
    <row r="995" spans="1:8" s="150" customFormat="1" x14ac:dyDescent="0.2">
      <c r="A995" s="399" t="s">
        <v>244</v>
      </c>
      <c r="B995" s="399" t="s">
        <v>1228</v>
      </c>
      <c r="C995" s="3"/>
      <c r="D995" s="472"/>
      <c r="E995" s="358"/>
      <c r="F995" s="359"/>
      <c r="G995" s="359"/>
      <c r="H995" s="323"/>
    </row>
    <row r="996" spans="1:8" s="150" customFormat="1" ht="22.5" x14ac:dyDescent="0.2">
      <c r="A996" s="399" t="s">
        <v>244</v>
      </c>
      <c r="B996" s="399" t="s">
        <v>1228</v>
      </c>
      <c r="C996" s="3">
        <v>7</v>
      </c>
      <c r="D996" s="469" t="s">
        <v>1130</v>
      </c>
      <c r="E996" s="358" t="s">
        <v>6</v>
      </c>
      <c r="F996" s="359">
        <v>1</v>
      </c>
      <c r="G996" s="359"/>
      <c r="H996" s="323">
        <f t="shared" si="18"/>
        <v>0</v>
      </c>
    </row>
    <row r="997" spans="1:8" s="150" customFormat="1" x14ac:dyDescent="0.2">
      <c r="A997" s="399" t="s">
        <v>244</v>
      </c>
      <c r="B997" s="399" t="s">
        <v>1228</v>
      </c>
      <c r="C997" s="3"/>
      <c r="D997" s="472"/>
      <c r="E997" s="358"/>
      <c r="F997" s="359"/>
      <c r="G997" s="359"/>
      <c r="H997" s="323"/>
    </row>
    <row r="998" spans="1:8" s="150" customFormat="1" x14ac:dyDescent="0.2">
      <c r="A998" s="399" t="s">
        <v>244</v>
      </c>
      <c r="B998" s="399" t="s">
        <v>1228</v>
      </c>
      <c r="C998" s="3"/>
      <c r="D998" s="367" t="s">
        <v>1131</v>
      </c>
      <c r="E998" s="358"/>
      <c r="F998" s="359"/>
      <c r="G998" s="359"/>
      <c r="H998" s="323"/>
    </row>
    <row r="999" spans="1:8" s="150" customFormat="1" ht="22.5" x14ac:dyDescent="0.2">
      <c r="A999" s="399" t="s">
        <v>244</v>
      </c>
      <c r="B999" s="399" t="s">
        <v>1228</v>
      </c>
      <c r="C999" s="3">
        <v>1</v>
      </c>
      <c r="D999" s="469" t="s">
        <v>1130</v>
      </c>
      <c r="E999" s="358" t="s">
        <v>6</v>
      </c>
      <c r="F999" s="359">
        <v>92</v>
      </c>
      <c r="G999" s="359"/>
      <c r="H999" s="323">
        <f t="shared" si="18"/>
        <v>0</v>
      </c>
    </row>
    <row r="1000" spans="1:8" s="150" customFormat="1" x14ac:dyDescent="0.2">
      <c r="A1000" s="399"/>
      <c r="B1000" s="399"/>
      <c r="C1000" s="3"/>
      <c r="D1000" s="367" t="s">
        <v>1132</v>
      </c>
      <c r="E1000" s="358"/>
      <c r="F1000" s="359"/>
      <c r="G1000" s="359"/>
      <c r="H1000" s="323"/>
    </row>
    <row r="1001" spans="1:8" s="150" customFormat="1" ht="22.5" x14ac:dyDescent="0.2">
      <c r="A1001" s="399" t="s">
        <v>244</v>
      </c>
      <c r="B1001" s="399" t="s">
        <v>1228</v>
      </c>
      <c r="C1001" s="3"/>
      <c r="D1001" s="469" t="s">
        <v>1130</v>
      </c>
      <c r="E1001" s="358" t="s">
        <v>6</v>
      </c>
      <c r="F1001" s="359">
        <v>20</v>
      </c>
      <c r="G1001" s="359"/>
      <c r="H1001" s="323">
        <f t="shared" si="18"/>
        <v>0</v>
      </c>
    </row>
    <row r="1002" spans="1:8" s="150" customFormat="1" x14ac:dyDescent="0.2">
      <c r="A1002" s="399" t="s">
        <v>244</v>
      </c>
      <c r="B1002" s="399" t="s">
        <v>1228</v>
      </c>
      <c r="C1002" s="3"/>
      <c r="D1002" s="328"/>
      <c r="E1002" s="358"/>
      <c r="F1002" s="359"/>
      <c r="G1002" s="359"/>
      <c r="H1002" s="323"/>
    </row>
    <row r="1003" spans="1:8" s="150" customFormat="1" x14ac:dyDescent="0.2">
      <c r="A1003" s="399" t="s">
        <v>244</v>
      </c>
      <c r="B1003" s="399" t="s">
        <v>1228</v>
      </c>
      <c r="C1003" s="3">
        <v>2</v>
      </c>
      <c r="D1003" s="402" t="s">
        <v>862</v>
      </c>
      <c r="E1003" s="358" t="s">
        <v>767</v>
      </c>
      <c r="F1003" s="359">
        <v>1</v>
      </c>
      <c r="G1003" s="359"/>
      <c r="H1003" s="323">
        <f t="shared" si="18"/>
        <v>0</v>
      </c>
    </row>
    <row r="1004" spans="1:8" s="150" customFormat="1" ht="13.5" thickBot="1" x14ac:dyDescent="0.25">
      <c r="A1004" s="399" t="s">
        <v>244</v>
      </c>
      <c r="B1004" s="399" t="s">
        <v>1228</v>
      </c>
      <c r="C1004" s="3"/>
      <c r="D1004" s="394"/>
      <c r="E1004" s="358"/>
      <c r="F1004" s="359"/>
      <c r="G1004" s="359"/>
      <c r="H1004" s="323"/>
    </row>
    <row r="1005" spans="1:8" s="150" customFormat="1" ht="13.5" thickBot="1" x14ac:dyDescent="0.25">
      <c r="A1005" s="393" t="s">
        <v>255</v>
      </c>
      <c r="B1005" s="393" t="s">
        <v>255</v>
      </c>
      <c r="C1005" s="511"/>
      <c r="D1005" s="522" t="s">
        <v>1229</v>
      </c>
      <c r="E1005" s="533"/>
      <c r="F1005" s="534"/>
      <c r="G1005" s="534"/>
      <c r="H1005" s="531">
        <f>SUM(H981:H1004)</f>
        <v>0</v>
      </c>
    </row>
    <row r="1006" spans="1:8" s="150" customFormat="1" x14ac:dyDescent="0.2">
      <c r="A1006" s="399" t="s">
        <v>244</v>
      </c>
      <c r="B1006" s="399" t="s">
        <v>1230</v>
      </c>
      <c r="C1006" s="3"/>
      <c r="D1006" s="394"/>
      <c r="E1006" s="358"/>
      <c r="F1006" s="359"/>
      <c r="G1006" s="359"/>
      <c r="H1006" s="323"/>
    </row>
    <row r="1007" spans="1:8" s="150" customFormat="1" ht="13.5" thickBot="1" x14ac:dyDescent="0.25">
      <c r="A1007" s="399" t="s">
        <v>244</v>
      </c>
      <c r="B1007" s="399" t="s">
        <v>1230</v>
      </c>
      <c r="C1007" s="302" t="s">
        <v>1136</v>
      </c>
      <c r="D1007" s="401" t="s">
        <v>1133</v>
      </c>
      <c r="E1007" s="358"/>
      <c r="F1007" s="359"/>
      <c r="G1007" s="347"/>
      <c r="H1007" s="323"/>
    </row>
    <row r="1008" spans="1:8" s="150" customFormat="1" ht="13.5" thickBot="1" x14ac:dyDescent="0.25">
      <c r="A1008" s="399" t="s">
        <v>244</v>
      </c>
      <c r="B1008" s="399" t="s">
        <v>1230</v>
      </c>
      <c r="C1008" s="384" t="s">
        <v>925</v>
      </c>
      <c r="D1008" s="388" t="s">
        <v>697</v>
      </c>
      <c r="E1008" s="385" t="s">
        <v>272</v>
      </c>
      <c r="F1008" s="386" t="s">
        <v>274</v>
      </c>
      <c r="G1008" s="386" t="s">
        <v>273</v>
      </c>
      <c r="H1008" s="387" t="s">
        <v>353</v>
      </c>
    </row>
    <row r="1009" spans="1:8" s="150" customFormat="1" x14ac:dyDescent="0.2">
      <c r="A1009" s="399" t="s">
        <v>244</v>
      </c>
      <c r="B1009" s="399" t="s">
        <v>1230</v>
      </c>
      <c r="C1009" s="437"/>
      <c r="D1009" s="394"/>
      <c r="E1009" s="358"/>
      <c r="F1009" s="359"/>
      <c r="G1009" s="359"/>
      <c r="H1009" s="323"/>
    </row>
    <row r="1010" spans="1:8" s="150" customFormat="1" ht="33.75" x14ac:dyDescent="0.2">
      <c r="A1010" s="399" t="s">
        <v>244</v>
      </c>
      <c r="B1010" s="399" t="s">
        <v>1230</v>
      </c>
      <c r="C1010" s="437" t="s">
        <v>222</v>
      </c>
      <c r="D1010" s="334" t="s">
        <v>1134</v>
      </c>
      <c r="E1010" s="358" t="s">
        <v>728</v>
      </c>
      <c r="F1010" s="359">
        <v>2</v>
      </c>
      <c r="G1010" s="359"/>
      <c r="H1010" s="323">
        <f>$F1010*G1010</f>
        <v>0</v>
      </c>
    </row>
    <row r="1011" spans="1:8" s="150" customFormat="1" x14ac:dyDescent="0.2">
      <c r="A1011" s="399" t="s">
        <v>244</v>
      </c>
      <c r="B1011" s="399" t="s">
        <v>1230</v>
      </c>
      <c r="C1011" s="437"/>
      <c r="D1011" s="394"/>
      <c r="E1011" s="358"/>
      <c r="F1011" s="359"/>
      <c r="G1011" s="359"/>
      <c r="H1011" s="323"/>
    </row>
    <row r="1012" spans="1:8" s="150" customFormat="1" ht="33.75" x14ac:dyDescent="0.2">
      <c r="A1012" s="399" t="s">
        <v>244</v>
      </c>
      <c r="B1012" s="399" t="s">
        <v>1230</v>
      </c>
      <c r="C1012" s="437" t="s">
        <v>223</v>
      </c>
      <c r="D1012" s="334" t="s">
        <v>1135</v>
      </c>
      <c r="E1012" s="358" t="s">
        <v>728</v>
      </c>
      <c r="F1012" s="359">
        <v>1</v>
      </c>
      <c r="G1012" s="359"/>
      <c r="H1012" s="323">
        <f t="shared" ref="H1012" si="19">$F1012*G1012</f>
        <v>0</v>
      </c>
    </row>
    <row r="1013" spans="1:8" s="150" customFormat="1" ht="13.5" thickBot="1" x14ac:dyDescent="0.25">
      <c r="A1013" s="399" t="s">
        <v>244</v>
      </c>
      <c r="B1013" s="399" t="s">
        <v>1230</v>
      </c>
      <c r="C1013" s="437"/>
      <c r="D1013" s="394"/>
      <c r="E1013" s="358"/>
      <c r="F1013" s="359"/>
      <c r="G1013" s="359"/>
      <c r="H1013" s="323"/>
    </row>
    <row r="1014" spans="1:8" s="150" customFormat="1" ht="13.5" thickBot="1" x14ac:dyDescent="0.25">
      <c r="A1014" s="393" t="s">
        <v>255</v>
      </c>
      <c r="B1014" s="393" t="s">
        <v>255</v>
      </c>
      <c r="C1014" s="511"/>
      <c r="D1014" s="522" t="s">
        <v>1231</v>
      </c>
      <c r="E1014" s="533"/>
      <c r="F1014" s="534"/>
      <c r="G1014" s="534"/>
      <c r="H1014" s="531">
        <f>SUM(H1010:H1012)</f>
        <v>0</v>
      </c>
    </row>
    <row r="1015" spans="1:8" s="150" customFormat="1" x14ac:dyDescent="0.2">
      <c r="A1015" s="399" t="s">
        <v>244</v>
      </c>
      <c r="B1015" s="399" t="s">
        <v>1232</v>
      </c>
      <c r="C1015" s="3"/>
      <c r="D1015" s="334"/>
      <c r="E1015" s="358"/>
      <c r="F1015" s="359"/>
      <c r="G1015" s="359"/>
      <c r="H1015" s="323"/>
    </row>
    <row r="1016" spans="1:8" s="150" customFormat="1" ht="13.5" thickBot="1" x14ac:dyDescent="0.25">
      <c r="A1016" s="399" t="s">
        <v>244</v>
      </c>
      <c r="B1016" s="399" t="s">
        <v>1232</v>
      </c>
      <c r="C1016" s="302" t="s">
        <v>1136</v>
      </c>
      <c r="D1016" s="401" t="s">
        <v>1137</v>
      </c>
      <c r="E1016" s="358"/>
      <c r="F1016" s="359"/>
      <c r="G1016" s="347"/>
      <c r="H1016" s="323"/>
    </row>
    <row r="1017" spans="1:8" s="150" customFormat="1" ht="13.5" thickBot="1" x14ac:dyDescent="0.25">
      <c r="A1017" s="399" t="s">
        <v>244</v>
      </c>
      <c r="B1017" s="399" t="s">
        <v>1232</v>
      </c>
      <c r="C1017" s="384" t="s">
        <v>925</v>
      </c>
      <c r="D1017" s="388" t="s">
        <v>697</v>
      </c>
      <c r="E1017" s="385" t="s">
        <v>272</v>
      </c>
      <c r="F1017" s="386" t="s">
        <v>274</v>
      </c>
      <c r="G1017" s="386" t="s">
        <v>273</v>
      </c>
      <c r="H1017" s="387" t="s">
        <v>353</v>
      </c>
    </row>
    <row r="1018" spans="1:8" s="150" customFormat="1" x14ac:dyDescent="0.2">
      <c r="A1018" s="399" t="s">
        <v>244</v>
      </c>
      <c r="B1018" s="399" t="s">
        <v>1232</v>
      </c>
      <c r="C1018" s="437"/>
      <c r="D1018" s="394"/>
      <c r="E1018" s="358"/>
      <c r="F1018" s="359"/>
      <c r="G1018" s="359"/>
      <c r="H1018" s="323"/>
    </row>
    <row r="1019" spans="1:8" s="150" customFormat="1" ht="22.5" x14ac:dyDescent="0.2">
      <c r="A1019" s="399" t="s">
        <v>244</v>
      </c>
      <c r="B1019" s="399" t="s">
        <v>1232</v>
      </c>
      <c r="C1019" s="437" t="s">
        <v>222</v>
      </c>
      <c r="D1019" s="476" t="s">
        <v>1138</v>
      </c>
      <c r="E1019" s="358" t="s">
        <v>6</v>
      </c>
      <c r="F1019" s="359">
        <v>3</v>
      </c>
      <c r="G1019" s="359"/>
      <c r="H1019" s="323">
        <f>$F1019*G1019</f>
        <v>0</v>
      </c>
    </row>
    <row r="1020" spans="1:8" s="150" customFormat="1" ht="13.5" thickBot="1" x14ac:dyDescent="0.25">
      <c r="A1020" s="399" t="s">
        <v>244</v>
      </c>
      <c r="B1020" s="399" t="s">
        <v>1232</v>
      </c>
      <c r="C1020" s="437"/>
      <c r="D1020" s="476"/>
      <c r="E1020" s="358"/>
      <c r="F1020" s="359"/>
      <c r="G1020" s="359"/>
      <c r="H1020" s="323"/>
    </row>
    <row r="1021" spans="1:8" s="150" customFormat="1" ht="13.5" thickBot="1" x14ac:dyDescent="0.25">
      <c r="A1021" s="393" t="s">
        <v>255</v>
      </c>
      <c r="B1021" s="393" t="s">
        <v>255</v>
      </c>
      <c r="C1021" s="511"/>
      <c r="D1021" s="522" t="s">
        <v>1233</v>
      </c>
      <c r="E1021" s="533"/>
      <c r="F1021" s="534"/>
      <c r="G1021" s="534"/>
      <c r="H1021" s="531">
        <f>SUM(H1019)</f>
        <v>0</v>
      </c>
    </row>
    <row r="1022" spans="1:8" s="150" customFormat="1" x14ac:dyDescent="0.2">
      <c r="A1022" s="399" t="s">
        <v>244</v>
      </c>
      <c r="B1022" s="399" t="s">
        <v>1236</v>
      </c>
      <c r="C1022" s="3"/>
      <c r="D1022" s="394"/>
      <c r="E1022" s="358"/>
      <c r="F1022" s="359"/>
      <c r="G1022" s="359"/>
      <c r="H1022" s="323"/>
    </row>
    <row r="1023" spans="1:8" s="150" customFormat="1" ht="13.5" thickBot="1" x14ac:dyDescent="0.25">
      <c r="A1023" s="399" t="s">
        <v>244</v>
      </c>
      <c r="B1023" s="399" t="s">
        <v>1236</v>
      </c>
      <c r="C1023" s="302" t="s">
        <v>1136</v>
      </c>
      <c r="D1023" s="401" t="s">
        <v>1139</v>
      </c>
      <c r="E1023" s="358"/>
      <c r="F1023" s="359"/>
      <c r="G1023" s="347"/>
      <c r="H1023" s="323"/>
    </row>
    <row r="1024" spans="1:8" s="150" customFormat="1" ht="13.5" thickBot="1" x14ac:dyDescent="0.25">
      <c r="A1024" s="399" t="s">
        <v>244</v>
      </c>
      <c r="B1024" s="399" t="s">
        <v>1236</v>
      </c>
      <c r="C1024" s="384" t="s">
        <v>925</v>
      </c>
      <c r="D1024" s="388" t="s">
        <v>697</v>
      </c>
      <c r="E1024" s="385" t="s">
        <v>272</v>
      </c>
      <c r="F1024" s="386" t="s">
        <v>274</v>
      </c>
      <c r="G1024" s="386" t="s">
        <v>273</v>
      </c>
      <c r="H1024" s="387" t="s">
        <v>353</v>
      </c>
    </row>
    <row r="1025" spans="1:8" s="150" customFormat="1" x14ac:dyDescent="0.2">
      <c r="A1025" s="399" t="s">
        <v>244</v>
      </c>
      <c r="B1025" s="399" t="s">
        <v>1236</v>
      </c>
      <c r="C1025" s="437"/>
      <c r="D1025" s="394"/>
      <c r="E1025" s="358"/>
      <c r="F1025" s="359"/>
      <c r="G1025" s="359"/>
      <c r="H1025" s="323"/>
    </row>
    <row r="1026" spans="1:8" s="150" customFormat="1" ht="33.75" x14ac:dyDescent="0.2">
      <c r="A1026" s="399" t="s">
        <v>244</v>
      </c>
      <c r="B1026" s="399" t="s">
        <v>1236</v>
      </c>
      <c r="C1026" s="437" t="s">
        <v>222</v>
      </c>
      <c r="D1026" s="334" t="s">
        <v>1134</v>
      </c>
      <c r="E1026" s="358" t="s">
        <v>6</v>
      </c>
      <c r="F1026" s="359">
        <v>2</v>
      </c>
      <c r="G1026" s="359"/>
      <c r="H1026" s="323">
        <f>$F1026*G1026</f>
        <v>0</v>
      </c>
    </row>
    <row r="1027" spans="1:8" s="150" customFormat="1" x14ac:dyDescent="0.2">
      <c r="A1027" s="399" t="s">
        <v>244</v>
      </c>
      <c r="B1027" s="399" t="s">
        <v>1236</v>
      </c>
      <c r="C1027" s="437"/>
      <c r="D1027" s="394"/>
      <c r="E1027" s="358"/>
      <c r="F1027" s="359"/>
      <c r="G1027" s="359"/>
      <c r="H1027" s="323"/>
    </row>
    <row r="1028" spans="1:8" s="150" customFormat="1" x14ac:dyDescent="0.2">
      <c r="A1028" s="399" t="s">
        <v>244</v>
      </c>
      <c r="B1028" s="399" t="s">
        <v>1236</v>
      </c>
      <c r="C1028" s="437" t="s">
        <v>223</v>
      </c>
      <c r="D1028" s="477" t="s">
        <v>1140</v>
      </c>
      <c r="E1028" s="358" t="s">
        <v>6</v>
      </c>
      <c r="F1028" s="359">
        <v>5</v>
      </c>
      <c r="G1028" s="359"/>
      <c r="H1028" s="323">
        <f t="shared" ref="H1028" si="20">$F1028*G1028</f>
        <v>0</v>
      </c>
    </row>
    <row r="1029" spans="1:8" s="150" customFormat="1" ht="13.5" thickBot="1" x14ac:dyDescent="0.25">
      <c r="A1029" s="399" t="s">
        <v>244</v>
      </c>
      <c r="B1029" s="399" t="s">
        <v>1236</v>
      </c>
      <c r="C1029" s="437"/>
      <c r="D1029" s="477"/>
      <c r="E1029" s="358"/>
      <c r="F1029" s="359"/>
      <c r="G1029" s="359"/>
      <c r="H1029" s="323"/>
    </row>
    <row r="1030" spans="1:8" s="150" customFormat="1" ht="13.5" thickBot="1" x14ac:dyDescent="0.25">
      <c r="A1030" s="393" t="s">
        <v>255</v>
      </c>
      <c r="B1030" s="393" t="s">
        <v>255</v>
      </c>
      <c r="C1030" s="511"/>
      <c r="D1030" s="522" t="s">
        <v>1234</v>
      </c>
      <c r="E1030" s="533"/>
      <c r="F1030" s="534"/>
      <c r="G1030" s="534"/>
      <c r="H1030" s="531">
        <f>SUM(H1026:H1028)</f>
        <v>0</v>
      </c>
    </row>
    <row r="1031" spans="1:8" s="150" customFormat="1" x14ac:dyDescent="0.2">
      <c r="A1031" s="399" t="s">
        <v>244</v>
      </c>
      <c r="B1031" s="399" t="s">
        <v>1237</v>
      </c>
      <c r="C1031" s="3"/>
      <c r="D1031" s="477"/>
      <c r="E1031" s="358"/>
      <c r="F1031" s="359"/>
      <c r="G1031" s="359"/>
      <c r="H1031" s="323"/>
    </row>
    <row r="1032" spans="1:8" s="150" customFormat="1" ht="13.5" thickBot="1" x14ac:dyDescent="0.25">
      <c r="A1032" s="399" t="s">
        <v>244</v>
      </c>
      <c r="B1032" s="399" t="s">
        <v>1237</v>
      </c>
      <c r="C1032" s="302" t="s">
        <v>1136</v>
      </c>
      <c r="D1032" s="401" t="s">
        <v>1141</v>
      </c>
      <c r="E1032" s="358"/>
      <c r="F1032" s="359"/>
      <c r="G1032" s="347"/>
      <c r="H1032" s="323"/>
    </row>
    <row r="1033" spans="1:8" s="150" customFormat="1" ht="13.5" thickBot="1" x14ac:dyDescent="0.25">
      <c r="A1033" s="399" t="s">
        <v>244</v>
      </c>
      <c r="B1033" s="399" t="s">
        <v>1237</v>
      </c>
      <c r="C1033" s="384" t="s">
        <v>925</v>
      </c>
      <c r="D1033" s="388" t="s">
        <v>697</v>
      </c>
      <c r="E1033" s="385" t="s">
        <v>272</v>
      </c>
      <c r="F1033" s="386" t="s">
        <v>274</v>
      </c>
      <c r="G1033" s="386" t="s">
        <v>273</v>
      </c>
      <c r="H1033" s="387" t="s">
        <v>353</v>
      </c>
    </row>
    <row r="1034" spans="1:8" s="150" customFormat="1" x14ac:dyDescent="0.2">
      <c r="A1034" s="399" t="s">
        <v>244</v>
      </c>
      <c r="B1034" s="399" t="s">
        <v>1237</v>
      </c>
      <c r="C1034" s="437"/>
      <c r="D1034" s="477"/>
      <c r="E1034" s="358"/>
      <c r="F1034" s="359"/>
      <c r="G1034" s="359"/>
      <c r="H1034" s="323"/>
    </row>
    <row r="1035" spans="1:8" s="150" customFormat="1" ht="22.5" x14ac:dyDescent="0.2">
      <c r="A1035" s="399" t="s">
        <v>244</v>
      </c>
      <c r="B1035" s="399" t="s">
        <v>1237</v>
      </c>
      <c r="C1035" s="437" t="s">
        <v>222</v>
      </c>
      <c r="D1035" s="477" t="s">
        <v>1142</v>
      </c>
      <c r="E1035" s="358" t="s">
        <v>6</v>
      </c>
      <c r="F1035" s="359">
        <v>1</v>
      </c>
      <c r="G1035" s="359"/>
      <c r="H1035" s="323">
        <f>$F1035*G1035</f>
        <v>0</v>
      </c>
    </row>
    <row r="1036" spans="1:8" s="150" customFormat="1" x14ac:dyDescent="0.2">
      <c r="A1036" s="399" t="s">
        <v>244</v>
      </c>
      <c r="B1036" s="399" t="s">
        <v>1237</v>
      </c>
      <c r="C1036" s="437"/>
      <c r="D1036" s="477"/>
      <c r="E1036" s="358"/>
      <c r="F1036" s="359"/>
      <c r="G1036" s="359"/>
      <c r="H1036" s="323"/>
    </row>
    <row r="1037" spans="1:8" s="150" customFormat="1" ht="33.75" x14ac:dyDescent="0.2">
      <c r="A1037" s="399" t="s">
        <v>244</v>
      </c>
      <c r="B1037" s="399" t="s">
        <v>1237</v>
      </c>
      <c r="C1037" s="437" t="s">
        <v>223</v>
      </c>
      <c r="D1037" s="334" t="s">
        <v>1143</v>
      </c>
      <c r="E1037" s="358" t="s">
        <v>728</v>
      </c>
      <c r="F1037" s="359">
        <v>1</v>
      </c>
      <c r="G1037" s="359"/>
      <c r="H1037" s="323">
        <f t="shared" ref="H1037" si="21">$F1037*G1037</f>
        <v>0</v>
      </c>
    </row>
    <row r="1038" spans="1:8" s="150" customFormat="1" ht="13.5" thickBot="1" x14ac:dyDescent="0.25">
      <c r="A1038" s="399" t="s">
        <v>244</v>
      </c>
      <c r="B1038" s="399" t="s">
        <v>1237</v>
      </c>
      <c r="C1038" s="437"/>
      <c r="D1038" s="394"/>
      <c r="E1038" s="358"/>
      <c r="F1038" s="359"/>
      <c r="G1038" s="359"/>
      <c r="H1038" s="323"/>
    </row>
    <row r="1039" spans="1:8" s="150" customFormat="1" ht="13.5" thickBot="1" x14ac:dyDescent="0.25">
      <c r="A1039" s="393" t="s">
        <v>255</v>
      </c>
      <c r="B1039" s="393" t="s">
        <v>255</v>
      </c>
      <c r="C1039" s="511"/>
      <c r="D1039" s="522" t="s">
        <v>1235</v>
      </c>
      <c r="E1039" s="533"/>
      <c r="F1039" s="534"/>
      <c r="G1039" s="534"/>
      <c r="H1039" s="531">
        <f>SUM(H1035:H1037)</f>
        <v>0</v>
      </c>
    </row>
    <row r="1040" spans="1:8" s="150" customFormat="1" ht="13.5" thickBot="1" x14ac:dyDescent="0.25">
      <c r="A1040" s="399"/>
      <c r="B1040" s="399"/>
      <c r="C1040" s="3"/>
      <c r="D1040" s="394"/>
      <c r="E1040" s="358"/>
      <c r="F1040" s="359"/>
      <c r="G1040" s="359"/>
      <c r="H1040" s="323"/>
    </row>
    <row r="1041" spans="1:8" s="150" customFormat="1" ht="13.5" thickBot="1" x14ac:dyDescent="0.25">
      <c r="A1041" s="375"/>
      <c r="B1041" s="375"/>
      <c r="C1041" s="3"/>
      <c r="D1041" s="407" t="s">
        <v>256</v>
      </c>
      <c r="E1041" s="404"/>
      <c r="F1041" s="405"/>
      <c r="G1041" s="405"/>
      <c r="H1041" s="406">
        <f>H77+H138+H220+H270+H312+H393+H438+H538+H631+H768+H803+H853+H920+H953+H976+H1005+H1014+H1021+H1030+H1039</f>
        <v>0</v>
      </c>
    </row>
    <row r="1042" spans="1:8" x14ac:dyDescent="0.2">
      <c r="C1042" s="3"/>
      <c r="D1042" s="370"/>
      <c r="E1042" s="358"/>
      <c r="F1042" s="359"/>
      <c r="G1042" s="359"/>
      <c r="H1042" s="323"/>
    </row>
    <row r="1043" spans="1:8" s="150" customFormat="1" x14ac:dyDescent="0.2">
      <c r="A1043" s="375"/>
      <c r="B1043" s="375"/>
      <c r="C1043" s="3"/>
      <c r="D1043" s="164" t="s">
        <v>693</v>
      </c>
      <c r="E1043" s="358"/>
      <c r="F1043" s="359"/>
      <c r="G1043" s="359"/>
      <c r="H1043" s="107">
        <f>SUMIF($A$2:$A$1039,"=x",H$2:H$1039)</f>
        <v>0</v>
      </c>
    </row>
    <row r="1044" spans="1:8" s="150" customFormat="1" x14ac:dyDescent="0.2">
      <c r="A1044" s="375"/>
      <c r="B1044" s="375"/>
      <c r="C1044" s="3"/>
      <c r="D1044" s="370"/>
      <c r="E1044" s="358"/>
      <c r="F1044" s="359"/>
      <c r="G1044" s="359"/>
      <c r="H1044" s="117">
        <f>H1041-H1043</f>
        <v>0</v>
      </c>
    </row>
    <row r="1045" spans="1:8" s="150" customFormat="1" x14ac:dyDescent="0.2">
      <c r="A1045" s="375"/>
      <c r="B1045" s="375"/>
      <c r="C1045" s="3"/>
      <c r="D1045" s="370"/>
      <c r="E1045" s="358"/>
      <c r="F1045" s="359"/>
      <c r="G1045" s="359"/>
      <c r="H1045" s="323"/>
    </row>
    <row r="1046" spans="1:8" ht="33.75" x14ac:dyDescent="0.2">
      <c r="C1046" s="3"/>
      <c r="D1046" s="371" t="s">
        <v>887</v>
      </c>
      <c r="E1046" s="358"/>
      <c r="F1046" s="359"/>
      <c r="G1046" s="359"/>
      <c r="H1046" s="323"/>
    </row>
    <row r="1047" spans="1:8" x14ac:dyDescent="0.2">
      <c r="C1047" s="3"/>
      <c r="D1047" s="370"/>
      <c r="E1047" s="358"/>
      <c r="F1047" s="359"/>
      <c r="G1047" s="359"/>
      <c r="H1047" s="323"/>
    </row>
    <row r="1048" spans="1:8" x14ac:dyDescent="0.2">
      <c r="C1048" s="3"/>
      <c r="D1048" s="372" t="s">
        <v>888</v>
      </c>
      <c r="E1048" s="358"/>
      <c r="F1048" s="359"/>
      <c r="G1048" s="359"/>
      <c r="H1048" s="323"/>
    </row>
    <row r="1049" spans="1:8" x14ac:dyDescent="0.2">
      <c r="B1049" s="375" t="s">
        <v>911</v>
      </c>
      <c r="C1049" s="3"/>
      <c r="D1049" s="563" t="s">
        <v>696</v>
      </c>
      <c r="E1049" s="564"/>
      <c r="F1049" s="565"/>
      <c r="G1049" s="565"/>
      <c r="H1049" s="566">
        <f>SUMIF($B$2:$B$1038,"=HPAR",H$2:H$1038)</f>
        <v>0</v>
      </c>
    </row>
    <row r="1050" spans="1:8" x14ac:dyDescent="0.2">
      <c r="B1050" s="375" t="s">
        <v>912</v>
      </c>
      <c r="C1050" s="3"/>
      <c r="D1050" s="567" t="s">
        <v>737</v>
      </c>
      <c r="E1050" s="564"/>
      <c r="F1050" s="565"/>
      <c r="G1050" s="565"/>
      <c r="H1050" s="566">
        <f>SUMIF($B$2:$B$1038,"=HALB",H$2:H$1038)</f>
        <v>0</v>
      </c>
    </row>
    <row r="1051" spans="1:8" x14ac:dyDescent="0.2">
      <c r="B1051" s="375" t="s">
        <v>913</v>
      </c>
      <c r="C1051" s="3"/>
      <c r="D1051" s="567" t="s">
        <v>768</v>
      </c>
      <c r="E1051" s="564"/>
      <c r="F1051" s="565"/>
      <c r="G1051" s="565"/>
      <c r="H1051" s="566">
        <f>SUMIF($B$2:$B$1038,"=HMOL",H$2:H$1038)</f>
        <v>0</v>
      </c>
    </row>
    <row r="1052" spans="1:8" x14ac:dyDescent="0.2">
      <c r="B1052" s="375" t="s">
        <v>914</v>
      </c>
      <c r="C1052" s="3"/>
      <c r="D1052" s="568" t="s">
        <v>806</v>
      </c>
      <c r="E1052" s="564"/>
      <c r="F1052" s="565"/>
      <c r="G1052" s="565"/>
      <c r="H1052" s="566">
        <f>SUMIF($B$2:$B$1038,"=HPLA",H$2:H$1038)</f>
        <v>0</v>
      </c>
    </row>
    <row r="1053" spans="1:8" x14ac:dyDescent="0.2">
      <c r="B1053" s="375" t="s">
        <v>915</v>
      </c>
      <c r="C1053" s="3"/>
      <c r="D1053" s="567" t="s">
        <v>829</v>
      </c>
      <c r="E1053" s="564"/>
      <c r="F1053" s="565"/>
      <c r="G1053" s="565"/>
      <c r="H1053" s="566">
        <f>SUMIF($B$2:$B$1038,"=HIST",H$2:H$1038)</f>
        <v>0</v>
      </c>
    </row>
    <row r="1054" spans="1:8" x14ac:dyDescent="0.2">
      <c r="B1054" s="375" t="s">
        <v>916</v>
      </c>
      <c r="C1054" s="3"/>
      <c r="D1054" s="567" t="s">
        <v>832</v>
      </c>
      <c r="E1054" s="564"/>
      <c r="F1054" s="565"/>
      <c r="G1054" s="565"/>
      <c r="H1054" s="566">
        <f>SUMIF($B$2:$B$1038,"=HMAT",H$2:H$1038)</f>
        <v>0</v>
      </c>
    </row>
    <row r="1055" spans="1:8" x14ac:dyDescent="0.2">
      <c r="B1055" s="375" t="s">
        <v>1238</v>
      </c>
      <c r="C1055" s="3"/>
      <c r="D1055" s="567" t="s">
        <v>889</v>
      </c>
      <c r="E1055" s="564"/>
      <c r="F1055" s="565"/>
      <c r="G1055" s="565"/>
      <c r="H1055" s="566">
        <f>SUMIF($B$2:$B$1038,"=GHB",H$2:H$1038)</f>
        <v>0</v>
      </c>
    </row>
    <row r="1056" spans="1:8" x14ac:dyDescent="0.2">
      <c r="B1056" s="375" t="s">
        <v>917</v>
      </c>
      <c r="C1056" s="3"/>
      <c r="D1056" s="569" t="s">
        <v>864</v>
      </c>
      <c r="E1056" s="564"/>
      <c r="F1056" s="565"/>
      <c r="G1056" s="565"/>
      <c r="H1056" s="566">
        <f>SUMIF($B$2:$B$1038,"=HPR",H$2:H$1038)</f>
        <v>0</v>
      </c>
    </row>
    <row r="1057" spans="1:8" s="150" customFormat="1" x14ac:dyDescent="0.2">
      <c r="A1057" s="375"/>
      <c r="B1057" s="375" t="s">
        <v>963</v>
      </c>
      <c r="C1057" s="3"/>
      <c r="D1057" s="569" t="s">
        <v>927</v>
      </c>
      <c r="E1057" s="564"/>
      <c r="F1057" s="565"/>
      <c r="G1057" s="565"/>
      <c r="H1057" s="566">
        <f>SUMIF($B$2:$B$1038,"=HG",H$2:H$1038)</f>
        <v>0</v>
      </c>
    </row>
    <row r="1058" spans="1:8" s="150" customFormat="1" x14ac:dyDescent="0.2">
      <c r="A1058" s="375"/>
      <c r="B1058" s="375" t="s">
        <v>1239</v>
      </c>
      <c r="C1058" s="3"/>
      <c r="D1058" s="569" t="s">
        <v>964</v>
      </c>
      <c r="E1058" s="564"/>
      <c r="F1058" s="565"/>
      <c r="G1058" s="565"/>
      <c r="H1058" s="566">
        <f>SUMIF($B$2:$B$1038,"=HMED",H$2:H$1038)</f>
        <v>0</v>
      </c>
    </row>
    <row r="1059" spans="1:8" s="150" customFormat="1" x14ac:dyDescent="0.2">
      <c r="A1059" s="375"/>
      <c r="B1059" s="375" t="s">
        <v>1033</v>
      </c>
      <c r="C1059" s="3"/>
      <c r="D1059" s="569" t="s">
        <v>1240</v>
      </c>
      <c r="E1059" s="564"/>
      <c r="F1059" s="565"/>
      <c r="G1059" s="565"/>
      <c r="H1059" s="566">
        <f>SUMIF($B$2:$B$1038,"=INT",H$2:H$1038)</f>
        <v>0</v>
      </c>
    </row>
    <row r="1060" spans="1:8" s="150" customFormat="1" x14ac:dyDescent="0.2">
      <c r="A1060" s="375"/>
      <c r="B1060" s="375" t="s">
        <v>1220</v>
      </c>
      <c r="C1060" s="3"/>
      <c r="D1060" s="569" t="s">
        <v>1036</v>
      </c>
      <c r="E1060" s="564"/>
      <c r="F1060" s="565"/>
      <c r="G1060" s="565"/>
      <c r="H1060" s="566">
        <f>SUMIF($B$2:$B$1038,"=HTZ",H$2:H$1038)</f>
        <v>0</v>
      </c>
    </row>
    <row r="1061" spans="1:8" s="150" customFormat="1" x14ac:dyDescent="0.2">
      <c r="A1061" s="375"/>
      <c r="B1061" s="375" t="s">
        <v>1222</v>
      </c>
      <c r="C1061" s="3"/>
      <c r="D1061" s="569" t="s">
        <v>1044</v>
      </c>
      <c r="E1061" s="564"/>
      <c r="F1061" s="565"/>
      <c r="G1061" s="565"/>
      <c r="H1061" s="566">
        <f>SUMIF($B$2:$B$1038,"=HD",H$2:H$1038)</f>
        <v>0</v>
      </c>
    </row>
    <row r="1062" spans="1:8" s="150" customFormat="1" x14ac:dyDescent="0.2">
      <c r="A1062" s="375"/>
      <c r="B1062" s="375" t="s">
        <v>1224</v>
      </c>
      <c r="C1062" s="3"/>
      <c r="D1062" s="569" t="s">
        <v>1077</v>
      </c>
      <c r="E1062" s="564"/>
      <c r="F1062" s="565"/>
      <c r="G1062" s="565"/>
      <c r="H1062" s="566">
        <f>SUMIF($B$2:$B$1038,"=HGV",H$2:H$1038)</f>
        <v>0</v>
      </c>
    </row>
    <row r="1063" spans="1:8" s="150" customFormat="1" x14ac:dyDescent="0.2">
      <c r="A1063" s="375"/>
      <c r="B1063" s="375" t="s">
        <v>1227</v>
      </c>
      <c r="C1063" s="3"/>
      <c r="D1063" s="569" t="s">
        <v>1083</v>
      </c>
      <c r="E1063" s="564"/>
      <c r="F1063" s="565"/>
      <c r="G1063" s="565"/>
      <c r="H1063" s="566">
        <f>SUMIF($B$2:$B$1038,"=ANB",H$2:H$1038)</f>
        <v>0</v>
      </c>
    </row>
    <row r="1064" spans="1:8" s="150" customFormat="1" x14ac:dyDescent="0.2">
      <c r="A1064" s="375"/>
      <c r="B1064" s="375" t="s">
        <v>1228</v>
      </c>
      <c r="C1064" s="3"/>
      <c r="D1064" s="569" t="s">
        <v>1121</v>
      </c>
      <c r="E1064" s="564"/>
      <c r="F1064" s="565"/>
      <c r="G1064" s="565"/>
      <c r="H1064" s="566">
        <f>SUMIF($B$2:$B$1038,"=PDU",H$2:H$1038)</f>
        <v>0</v>
      </c>
    </row>
    <row r="1065" spans="1:8" s="150" customFormat="1" x14ac:dyDescent="0.2">
      <c r="A1065" s="375"/>
      <c r="B1065" s="375" t="s">
        <v>1230</v>
      </c>
      <c r="C1065" s="3"/>
      <c r="D1065" s="569" t="s">
        <v>1133</v>
      </c>
      <c r="E1065" s="564"/>
      <c r="F1065" s="565"/>
      <c r="G1065" s="565"/>
      <c r="H1065" s="566">
        <f>SUMIF($B$2:$B$1038,"=ACU",H$2:H$1038)</f>
        <v>0</v>
      </c>
    </row>
    <row r="1066" spans="1:8" s="150" customFormat="1" x14ac:dyDescent="0.2">
      <c r="A1066" s="375"/>
      <c r="B1066" s="375" t="s">
        <v>1232</v>
      </c>
      <c r="C1066" s="3"/>
      <c r="D1066" s="569" t="s">
        <v>1137</v>
      </c>
      <c r="E1066" s="564"/>
      <c r="F1066" s="565"/>
      <c r="G1066" s="565"/>
      <c r="H1066" s="566">
        <f>SUMIF($B$2:$B$1038,"=ACZL",H$2:H$1038)</f>
        <v>0</v>
      </c>
    </row>
    <row r="1067" spans="1:8" s="150" customFormat="1" x14ac:dyDescent="0.2">
      <c r="A1067" s="375"/>
      <c r="B1067" s="375" t="s">
        <v>1236</v>
      </c>
      <c r="C1067" s="3"/>
      <c r="D1067" s="569" t="s">
        <v>1241</v>
      </c>
      <c r="E1067" s="564"/>
      <c r="F1067" s="565"/>
      <c r="G1067" s="565"/>
      <c r="H1067" s="566">
        <f>SUMIF($B$2:$B$1038,"=ACBU",H$2:H$1038)</f>
        <v>0</v>
      </c>
    </row>
    <row r="1068" spans="1:8" s="150" customFormat="1" x14ac:dyDescent="0.2">
      <c r="A1068" s="375"/>
      <c r="B1068" s="375" t="s">
        <v>1237</v>
      </c>
      <c r="C1068" s="3"/>
      <c r="D1068" s="569" t="s">
        <v>1141</v>
      </c>
      <c r="E1068" s="564"/>
      <c r="F1068" s="565"/>
      <c r="G1068" s="565"/>
      <c r="H1068" s="566">
        <f>SUMIF($B$2:$B$1038,"=ACPU",H$2:H$1038)</f>
        <v>0</v>
      </c>
    </row>
    <row r="1069" spans="1:8" x14ac:dyDescent="0.2">
      <c r="C1069" s="3"/>
      <c r="D1069" s="570" t="s">
        <v>702</v>
      </c>
      <c r="E1069" s="571"/>
      <c r="F1069" s="572"/>
      <c r="G1069" s="572"/>
      <c r="H1069" s="573">
        <f>SUM(H1049:H1068)</f>
        <v>0</v>
      </c>
    </row>
    <row r="1071" spans="1:8" x14ac:dyDescent="0.2">
      <c r="C1071" s="197"/>
      <c r="D1071" s="324"/>
      <c r="G1071" s="326"/>
      <c r="H1071" s="373"/>
    </row>
    <row r="1074" spans="3:8" x14ac:dyDescent="0.2">
      <c r="C1074" s="197"/>
      <c r="D1074" s="374"/>
      <c r="G1074" s="326"/>
      <c r="H1074" s="373"/>
    </row>
    <row r="1075" spans="3:8" x14ac:dyDescent="0.2">
      <c r="C1075" s="197"/>
      <c r="D1075" s="324"/>
      <c r="G1075" s="326"/>
      <c r="H1075" s="373"/>
    </row>
    <row r="1076" spans="3:8" x14ac:dyDescent="0.2">
      <c r="C1076" s="197"/>
      <c r="D1076" s="345"/>
      <c r="G1076" s="326"/>
      <c r="H1076" s="373"/>
    </row>
    <row r="1077" spans="3:8" x14ac:dyDescent="0.2">
      <c r="C1077" s="197"/>
      <c r="D1077" s="345"/>
      <c r="G1077" s="326"/>
      <c r="H1077" s="373"/>
    </row>
    <row r="1078" spans="3:8" x14ac:dyDescent="0.2">
      <c r="C1078" s="197"/>
      <c r="D1078" s="345"/>
      <c r="G1078" s="326"/>
      <c r="H1078" s="373"/>
    </row>
    <row r="1079" spans="3:8" x14ac:dyDescent="0.2">
      <c r="C1079" s="197"/>
      <c r="D1079" s="345"/>
      <c r="G1079" s="326"/>
      <c r="H1079" s="373"/>
    </row>
    <row r="1080" spans="3:8" x14ac:dyDescent="0.2">
      <c r="C1080" s="197"/>
      <c r="D1080" s="345"/>
      <c r="G1080" s="326"/>
      <c r="H1080" s="373"/>
    </row>
    <row r="1081" spans="3:8" x14ac:dyDescent="0.2">
      <c r="C1081" s="197"/>
      <c r="D1081" s="345"/>
      <c r="G1081" s="326"/>
      <c r="H1081" s="373"/>
    </row>
    <row r="1082" spans="3:8" x14ac:dyDescent="0.2">
      <c r="C1082" s="197"/>
      <c r="D1082" s="345"/>
      <c r="G1082" s="326"/>
      <c r="H1082" s="373"/>
    </row>
    <row r="1083" spans="3:8" x14ac:dyDescent="0.2">
      <c r="C1083" s="197"/>
      <c r="D1083" s="345"/>
      <c r="G1083" s="326"/>
      <c r="H1083" s="373"/>
    </row>
    <row r="1084" spans="3:8" x14ac:dyDescent="0.2">
      <c r="C1084" s="197"/>
      <c r="D1084" s="345"/>
      <c r="G1084" s="326"/>
      <c r="H1084" s="373"/>
    </row>
    <row r="1085" spans="3:8" x14ac:dyDescent="0.2">
      <c r="C1085" s="197"/>
      <c r="D1085" s="345"/>
      <c r="G1085" s="326"/>
      <c r="H1085" s="373"/>
    </row>
    <row r="1086" spans="3:8" x14ac:dyDescent="0.2">
      <c r="C1086" s="197"/>
      <c r="D1086" s="345"/>
      <c r="G1086" s="326"/>
      <c r="H1086" s="373"/>
    </row>
    <row r="1087" spans="3:8" x14ac:dyDescent="0.2">
      <c r="C1087" s="197"/>
      <c r="D1087" s="345"/>
      <c r="G1087" s="326"/>
      <c r="H1087" s="373"/>
    </row>
    <row r="1088" spans="3:8" x14ac:dyDescent="0.2">
      <c r="C1088" s="197"/>
      <c r="D1088" s="345"/>
      <c r="G1088" s="326"/>
      <c r="H1088" s="373"/>
    </row>
    <row r="1089" spans="3:8" x14ac:dyDescent="0.2">
      <c r="C1089" s="197"/>
      <c r="D1089" s="345"/>
      <c r="G1089" s="326"/>
      <c r="H1089" s="373"/>
    </row>
    <row r="1090" spans="3:8" x14ac:dyDescent="0.2">
      <c r="C1090" s="197"/>
      <c r="D1090" s="345"/>
      <c r="G1090" s="326"/>
      <c r="H1090" s="373"/>
    </row>
    <row r="1091" spans="3:8" x14ac:dyDescent="0.2">
      <c r="C1091" s="197"/>
      <c r="D1091" s="345"/>
      <c r="G1091" s="326"/>
      <c r="H1091" s="373"/>
    </row>
    <row r="1092" spans="3:8" x14ac:dyDescent="0.2">
      <c r="C1092" s="197"/>
      <c r="D1092" s="345"/>
      <c r="G1092" s="326"/>
      <c r="H1092" s="373"/>
    </row>
    <row r="1093" spans="3:8" x14ac:dyDescent="0.2">
      <c r="C1093" s="197"/>
      <c r="D1093" s="345"/>
      <c r="G1093" s="326"/>
      <c r="H1093" s="373"/>
    </row>
    <row r="1094" spans="3:8" x14ac:dyDescent="0.2">
      <c r="C1094" s="197"/>
      <c r="D1094" s="345"/>
      <c r="G1094" s="326"/>
      <c r="H1094" s="373"/>
    </row>
    <row r="1095" spans="3:8" x14ac:dyDescent="0.2">
      <c r="C1095" s="197"/>
      <c r="D1095" s="345"/>
      <c r="G1095" s="326"/>
      <c r="H1095" s="373"/>
    </row>
    <row r="1096" spans="3:8" x14ac:dyDescent="0.2">
      <c r="C1096" s="197"/>
      <c r="D1096" s="345"/>
      <c r="G1096" s="326"/>
      <c r="H1096" s="373"/>
    </row>
    <row r="1097" spans="3:8" x14ac:dyDescent="0.2">
      <c r="C1097" s="197"/>
      <c r="D1097" s="345"/>
      <c r="G1097" s="326"/>
      <c r="H1097" s="373"/>
    </row>
    <row r="1098" spans="3:8" x14ac:dyDescent="0.2">
      <c r="C1098" s="197"/>
      <c r="D1098" s="345"/>
      <c r="G1098" s="326"/>
      <c r="H1098" s="373"/>
    </row>
    <row r="1099" spans="3:8" x14ac:dyDescent="0.2">
      <c r="C1099" s="197"/>
      <c r="D1099" s="345"/>
      <c r="G1099" s="326"/>
      <c r="H1099" s="373"/>
    </row>
    <row r="1100" spans="3:8" x14ac:dyDescent="0.2">
      <c r="C1100" s="197"/>
      <c r="D1100" s="345"/>
      <c r="G1100" s="326"/>
      <c r="H1100" s="373"/>
    </row>
    <row r="1101" spans="3:8" x14ac:dyDescent="0.2">
      <c r="C1101" s="197"/>
      <c r="D1101" s="345"/>
      <c r="G1101" s="326"/>
      <c r="H1101" s="373"/>
    </row>
    <row r="1102" spans="3:8" x14ac:dyDescent="0.2">
      <c r="C1102" s="197"/>
      <c r="D1102" s="345"/>
      <c r="G1102" s="326"/>
      <c r="H1102" s="373"/>
    </row>
    <row r="1103" spans="3:8" x14ac:dyDescent="0.2">
      <c r="C1103" s="197"/>
      <c r="D1103" s="345"/>
      <c r="G1103" s="326"/>
      <c r="H1103" s="373"/>
    </row>
    <row r="1104" spans="3:8" x14ac:dyDescent="0.2">
      <c r="C1104" s="197"/>
      <c r="D1104" s="345"/>
      <c r="G1104" s="326"/>
      <c r="H1104" s="373"/>
    </row>
    <row r="1105" spans="3:8" x14ac:dyDescent="0.2">
      <c r="C1105" s="197"/>
      <c r="D1105" s="345"/>
      <c r="G1105" s="326"/>
      <c r="H1105" s="373"/>
    </row>
    <row r="1106" spans="3:8" x14ac:dyDescent="0.2">
      <c r="C1106" s="197"/>
      <c r="D1106" s="345"/>
      <c r="G1106" s="326"/>
      <c r="H1106" s="373"/>
    </row>
    <row r="1107" spans="3:8" x14ac:dyDescent="0.2">
      <c r="C1107" s="197"/>
      <c r="D1107" s="345"/>
      <c r="G1107" s="326"/>
      <c r="H1107" s="373"/>
    </row>
    <row r="1108" spans="3:8" x14ac:dyDescent="0.2">
      <c r="C1108" s="197"/>
      <c r="D1108" s="345"/>
      <c r="G1108" s="326"/>
      <c r="H1108" s="373"/>
    </row>
    <row r="1109" spans="3:8" x14ac:dyDescent="0.2">
      <c r="C1109" s="197"/>
      <c r="D1109" s="345"/>
      <c r="G1109" s="326"/>
      <c r="H1109" s="373"/>
    </row>
    <row r="1110" spans="3:8" x14ac:dyDescent="0.2">
      <c r="C1110" s="197"/>
      <c r="D1110" s="345"/>
      <c r="G1110" s="326"/>
      <c r="H1110" s="373"/>
    </row>
    <row r="1111" spans="3:8" x14ac:dyDescent="0.2">
      <c r="C1111" s="197"/>
      <c r="D1111" s="345"/>
      <c r="G1111" s="326"/>
      <c r="H1111" s="373"/>
    </row>
    <row r="1112" spans="3:8" x14ac:dyDescent="0.2">
      <c r="C1112" s="197"/>
      <c r="D1112" s="345"/>
      <c r="G1112" s="326"/>
      <c r="H1112" s="373"/>
    </row>
    <row r="1113" spans="3:8" x14ac:dyDescent="0.2">
      <c r="C1113" s="197"/>
      <c r="D1113" s="345"/>
      <c r="G1113" s="326"/>
      <c r="H1113" s="373"/>
    </row>
    <row r="1114" spans="3:8" x14ac:dyDescent="0.2">
      <c r="C1114" s="197"/>
      <c r="D1114" s="345"/>
      <c r="G1114" s="326"/>
      <c r="H1114" s="373"/>
    </row>
    <row r="1115" spans="3:8" x14ac:dyDescent="0.2">
      <c r="C1115" s="197"/>
      <c r="D1115" s="345"/>
      <c r="G1115" s="326"/>
      <c r="H1115" s="373"/>
    </row>
    <row r="1116" spans="3:8" x14ac:dyDescent="0.2">
      <c r="C1116" s="197"/>
      <c r="D1116" s="345"/>
      <c r="G1116" s="326"/>
      <c r="H1116" s="373"/>
    </row>
    <row r="1117" spans="3:8" x14ac:dyDescent="0.2">
      <c r="C1117" s="197"/>
      <c r="D1117" s="345"/>
      <c r="G1117" s="326"/>
      <c r="H1117" s="373"/>
    </row>
    <row r="1118" spans="3:8" x14ac:dyDescent="0.2">
      <c r="C1118" s="197"/>
      <c r="D1118" s="345"/>
      <c r="G1118" s="326"/>
      <c r="H1118" s="373"/>
    </row>
    <row r="1119" spans="3:8" x14ac:dyDescent="0.2">
      <c r="C1119" s="197"/>
      <c r="D1119" s="345"/>
      <c r="G1119" s="326"/>
      <c r="H1119" s="373"/>
    </row>
    <row r="1120" spans="3:8" x14ac:dyDescent="0.2">
      <c r="C1120" s="197"/>
      <c r="D1120" s="345"/>
      <c r="G1120" s="326"/>
      <c r="H1120" s="373"/>
    </row>
    <row r="1121" spans="3:8" x14ac:dyDescent="0.2">
      <c r="C1121" s="197"/>
      <c r="D1121" s="345"/>
      <c r="G1121" s="326"/>
      <c r="H1121" s="373"/>
    </row>
    <row r="1122" spans="3:8" x14ac:dyDescent="0.2">
      <c r="C1122" s="197"/>
      <c r="D1122" s="345"/>
      <c r="G1122" s="326"/>
      <c r="H1122" s="37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PonTr_Umag</vt:lpstr>
      <vt:lpstr>PonTr_Poreč</vt:lpstr>
      <vt:lpstr>PonTr_Poreč!Print_Area</vt:lpstr>
      <vt:lpstr>PonTr_Umag!Print_Area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Petelin</dc:creator>
  <cp:lastModifiedBy>Lari Farina</cp:lastModifiedBy>
  <cp:lastPrinted>2020-02-07T22:11:29Z</cp:lastPrinted>
  <dcterms:created xsi:type="dcterms:W3CDTF">2017-01-23T10:19:46Z</dcterms:created>
  <dcterms:modified xsi:type="dcterms:W3CDTF">2021-10-08T13:30:48Z</dcterms:modified>
</cp:coreProperties>
</file>