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rajkovic\Desktop\DEPO_MH_IB_25-11-2021\3_troškovnik\"/>
    </mc:Choice>
  </mc:AlternateContent>
  <bookViews>
    <workbookView xWindow="0" yWindow="0" windowWidth="28800" windowHeight="12135"/>
  </bookViews>
  <sheets>
    <sheet name="REK" sheetId="1" r:id="rId1"/>
    <sheet name="I_GOR" sheetId="2" r:id="rId2"/>
    <sheet name="II_VIK" sheetId="3" r:id="rId3"/>
    <sheet name="III_SIGN" sheetId="7" r:id="rId4"/>
    <sheet name="IV_EL" sheetId="9" r:id="rId5"/>
    <sheet name="V_HORT" sheetId="8" r:id="rId6"/>
  </sheets>
  <definedNames>
    <definedName name="_xlnm._FilterDatabase" localSheetId="1" hidden="1">I_GOR!$D$1:$D$239</definedName>
    <definedName name="_xlnm._FilterDatabase" localSheetId="2" hidden="1">II_VIK!$D$1:$D$161</definedName>
    <definedName name="_xlnm._FilterDatabase" localSheetId="4" hidden="1">IV_EL!$A$1:$H$599</definedName>
    <definedName name="_xlnm._FilterDatabase" localSheetId="5" hidden="1">V_HORT!#REF!</definedName>
    <definedName name="_xlnm.Print_Area" localSheetId="1">I_GOR!$A$1:$H$241</definedName>
    <definedName name="_xlnm.Print_Area" localSheetId="2">II_VIK!$B$1:$H$163</definedName>
    <definedName name="_xlnm.Print_Area" localSheetId="3">III_SIGN!$B$1:$H$43</definedName>
    <definedName name="_xlnm.Print_Area" localSheetId="4">IV_EL!$A$1:$H$561</definedName>
    <definedName name="_xlnm.Print_Area" localSheetId="0">REK!$B$1:$D$81</definedName>
    <definedName name="_xlnm.Print_Area" localSheetId="5">V_HORT!$B$1:$H$142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8" i="2" l="1"/>
  <c r="G237" i="2"/>
  <c r="G236" i="2"/>
  <c r="D34" i="1" s="1"/>
  <c r="G35" i="3"/>
  <c r="G29" i="3"/>
  <c r="G23" i="3"/>
  <c r="G14" i="3"/>
  <c r="G146" i="3"/>
  <c r="G154" i="3"/>
  <c r="G131" i="3"/>
  <c r="G130" i="3"/>
  <c r="G129" i="3"/>
  <c r="G151" i="3"/>
  <c r="G150" i="3"/>
  <c r="G143" i="3"/>
  <c r="G142" i="3"/>
  <c r="G141" i="3"/>
  <c r="G137" i="3"/>
  <c r="G136" i="3"/>
  <c r="G135" i="3"/>
  <c r="G67" i="3" l="1"/>
  <c r="G55" i="3"/>
  <c r="G54" i="3"/>
  <c r="G53" i="3"/>
  <c r="G66" i="3"/>
  <c r="G65" i="3"/>
  <c r="G64" i="3"/>
  <c r="G63" i="3"/>
  <c r="G62" i="3"/>
  <c r="G61" i="3"/>
  <c r="G60" i="3"/>
  <c r="G59" i="3"/>
  <c r="E88" i="2"/>
  <c r="E87" i="2"/>
  <c r="E86" i="2"/>
  <c r="E85" i="2"/>
  <c r="E84" i="2"/>
  <c r="E83" i="2"/>
  <c r="E82" i="2"/>
  <c r="E81" i="2"/>
  <c r="D38" i="1" l="1"/>
  <c r="D28" i="1"/>
  <c r="D69" i="1" s="1"/>
  <c r="D27" i="1"/>
  <c r="D68" i="1" s="1"/>
  <c r="D42" i="1"/>
  <c r="D40" i="1"/>
  <c r="D37" i="1"/>
  <c r="D25" i="1"/>
  <c r="D66" i="1" s="1"/>
  <c r="D24" i="1"/>
  <c r="D65" i="1" s="1"/>
  <c r="D23" i="1"/>
  <c r="D22" i="1"/>
  <c r="D63" i="1" s="1"/>
  <c r="D21" i="1"/>
  <c r="D62" i="1" s="1"/>
  <c r="D20" i="1"/>
  <c r="D61" i="1" s="1"/>
  <c r="D19" i="1"/>
  <c r="D60" i="1" s="1"/>
  <c r="D17" i="1"/>
  <c r="G124" i="8"/>
  <c r="G123" i="8"/>
  <c r="G122" i="8"/>
  <c r="G121" i="8"/>
  <c r="G120" i="8"/>
  <c r="G119" i="8"/>
  <c r="G118" i="8"/>
  <c r="G117" i="8"/>
  <c r="G116" i="8"/>
  <c r="G115" i="8"/>
  <c r="G114" i="8"/>
  <c r="G113" i="8"/>
  <c r="G112" i="8"/>
  <c r="G111" i="8"/>
  <c r="G110" i="8"/>
  <c r="G109" i="8"/>
  <c r="G108" i="8"/>
  <c r="G107" i="8"/>
  <c r="G106" i="8"/>
  <c r="G105" i="8"/>
  <c r="G104" i="8"/>
  <c r="G103" i="8"/>
  <c r="G102" i="8"/>
  <c r="G96" i="8"/>
  <c r="G95" i="8"/>
  <c r="G94" i="8"/>
  <c r="G93" i="8"/>
  <c r="G92" i="8"/>
  <c r="G91" i="8"/>
  <c r="G12" i="8"/>
  <c r="G8" i="8" s="1"/>
  <c r="G78" i="8" s="1"/>
  <c r="D64" i="1" l="1"/>
  <c r="D58" i="1"/>
  <c r="D26" i="1"/>
  <c r="D59" i="1"/>
  <c r="D67" i="1"/>
  <c r="G87" i="8"/>
  <c r="G126" i="8" s="1"/>
  <c r="G98" i="8"/>
  <c r="G127" i="8" s="1"/>
  <c r="G139" i="8" s="1"/>
  <c r="D18" i="1"/>
  <c r="G132" i="8"/>
  <c r="G138" i="8"/>
  <c r="G137" i="8" s="1"/>
  <c r="G18" i="2"/>
  <c r="C552" i="9"/>
  <c r="G538" i="9"/>
  <c r="G536" i="9"/>
  <c r="E536" i="9"/>
  <c r="G534" i="9"/>
  <c r="E534" i="9"/>
  <c r="G532" i="9"/>
  <c r="G530" i="9"/>
  <c r="G528" i="9"/>
  <c r="E526" i="9"/>
  <c r="G526" i="9" s="1"/>
  <c r="G524" i="9"/>
  <c r="G522" i="9"/>
  <c r="G521" i="9"/>
  <c r="G518" i="9"/>
  <c r="G516" i="9"/>
  <c r="G515" i="9"/>
  <c r="G512" i="9"/>
  <c r="G511" i="9"/>
  <c r="G508" i="9"/>
  <c r="G500" i="9"/>
  <c r="G498" i="9"/>
  <c r="G466" i="9"/>
  <c r="G464" i="9"/>
  <c r="G462" i="9"/>
  <c r="G460" i="9"/>
  <c r="G450" i="9"/>
  <c r="G445" i="9"/>
  <c r="G443" i="9"/>
  <c r="G441" i="9"/>
  <c r="G439" i="9"/>
  <c r="G437" i="9"/>
  <c r="G435" i="9"/>
  <c r="G428" i="9"/>
  <c r="E425" i="9"/>
  <c r="G423" i="9"/>
  <c r="G421" i="9"/>
  <c r="C417" i="9"/>
  <c r="G415" i="9"/>
  <c r="G413" i="9"/>
  <c r="G411" i="9"/>
  <c r="G409" i="9"/>
  <c r="G407" i="9"/>
  <c r="G405" i="9"/>
  <c r="G403" i="9"/>
  <c r="G401" i="9"/>
  <c r="G385" i="9"/>
  <c r="G383" i="9"/>
  <c r="G374" i="9"/>
  <c r="G367" i="9"/>
  <c r="G365" i="9"/>
  <c r="G364" i="9"/>
  <c r="G363" i="9"/>
  <c r="G330" i="9"/>
  <c r="G329" i="9"/>
  <c r="G326" i="9"/>
  <c r="G325" i="9"/>
  <c r="G324" i="9"/>
  <c r="G321" i="9"/>
  <c r="G320" i="9"/>
  <c r="G317" i="9"/>
  <c r="G316" i="9"/>
  <c r="G313" i="9"/>
  <c r="G312" i="9"/>
  <c r="G309" i="9"/>
  <c r="G308" i="9"/>
  <c r="G556" i="9" s="1"/>
  <c r="G305" i="9"/>
  <c r="G304" i="9"/>
  <c r="G301" i="9"/>
  <c r="G299" i="9"/>
  <c r="G297" i="9"/>
  <c r="G295" i="9"/>
  <c r="G293" i="9"/>
  <c r="G291" i="9"/>
  <c r="G289" i="9"/>
  <c r="G287" i="9"/>
  <c r="G285" i="9"/>
  <c r="G283" i="9"/>
  <c r="G281" i="9"/>
  <c r="G280" i="9"/>
  <c r="G279" i="9"/>
  <c r="G276" i="9"/>
  <c r="G275" i="9"/>
  <c r="G274" i="9"/>
  <c r="G271" i="9"/>
  <c r="G269" i="9"/>
  <c r="G241" i="9"/>
  <c r="E239" i="9"/>
  <c r="G237" i="9"/>
  <c r="G235" i="9"/>
  <c r="G233" i="9"/>
  <c r="G231" i="9"/>
  <c r="G229" i="9"/>
  <c r="G216" i="9"/>
  <c r="G214" i="9"/>
  <c r="G203" i="9"/>
  <c r="G201" i="9"/>
  <c r="G199" i="9"/>
  <c r="G198" i="9"/>
  <c r="G197" i="9"/>
  <c r="G194" i="9"/>
  <c r="G192" i="9"/>
  <c r="E190" i="9"/>
  <c r="G190" i="9" s="1"/>
  <c r="G188" i="9"/>
  <c r="G186" i="9"/>
  <c r="G184" i="9"/>
  <c r="G182" i="9"/>
  <c r="G181" i="9"/>
  <c r="G180" i="9"/>
  <c r="G179" i="9"/>
  <c r="G178" i="9"/>
  <c r="G175" i="9"/>
  <c r="G174" i="9"/>
  <c r="G173" i="9"/>
  <c r="G172" i="9"/>
  <c r="G171" i="9"/>
  <c r="G170" i="9"/>
  <c r="G167" i="9"/>
  <c r="G166" i="9"/>
  <c r="G165" i="9"/>
  <c r="G164" i="9"/>
  <c r="G163" i="9"/>
  <c r="G162" i="9"/>
  <c r="E159" i="9"/>
  <c r="G159" i="9" s="1"/>
  <c r="G157" i="9"/>
  <c r="G142" i="9"/>
  <c r="G130" i="9"/>
  <c r="G117" i="9"/>
  <c r="E111" i="9"/>
  <c r="G111" i="9" s="1"/>
  <c r="E107" i="9"/>
  <c r="G105" i="9"/>
  <c r="C101" i="9"/>
  <c r="G97" i="9"/>
  <c r="G95" i="9"/>
  <c r="E93" i="9"/>
  <c r="G93" i="9" s="1"/>
  <c r="G91" i="9"/>
  <c r="G89" i="9"/>
  <c r="G87" i="9"/>
  <c r="G85" i="9"/>
  <c r="G83" i="9"/>
  <c r="G81" i="9"/>
  <c r="E79" i="9"/>
  <c r="G79" i="9" s="1"/>
  <c r="G77" i="9"/>
  <c r="G75" i="9"/>
  <c r="E75" i="9"/>
  <c r="G71" i="9"/>
  <c r="G69" i="9"/>
  <c r="G65" i="9"/>
  <c r="G63" i="9"/>
  <c r="G61" i="9"/>
  <c r="G60" i="9"/>
  <c r="E53" i="9"/>
  <c r="G53" i="9" s="1"/>
  <c r="E51" i="9"/>
  <c r="E55" i="9" s="1"/>
  <c r="G47" i="9"/>
  <c r="G45" i="9"/>
  <c r="G43" i="9"/>
  <c r="G41" i="9"/>
  <c r="G24" i="9"/>
  <c r="G22" i="9"/>
  <c r="G20" i="9"/>
  <c r="G18" i="9"/>
  <c r="G16" i="9"/>
  <c r="G14" i="9"/>
  <c r="G12" i="9"/>
  <c r="G10" i="9"/>
  <c r="G128" i="8" l="1"/>
  <c r="G558" i="9"/>
  <c r="G559" i="9"/>
  <c r="G26" i="9"/>
  <c r="G545" i="9" s="1"/>
  <c r="G425" i="9"/>
  <c r="E431" i="9"/>
  <c r="G431" i="9" s="1"/>
  <c r="G51" i="9"/>
  <c r="G417" i="9"/>
  <c r="G550" i="9" s="1"/>
  <c r="E67" i="9"/>
  <c r="G67" i="9" s="1"/>
  <c r="G55" i="9"/>
  <c r="G546" i="9" s="1"/>
  <c r="G107" i="9"/>
  <c r="E243" i="9"/>
  <c r="G243" i="9" s="1"/>
  <c r="E109" i="9"/>
  <c r="G109" i="9" s="1"/>
  <c r="G239" i="9"/>
  <c r="G99" i="9" l="1"/>
  <c r="G101" i="9" s="1"/>
  <c r="E433" i="9"/>
  <c r="G433" i="9" s="1"/>
  <c r="G540" i="9" s="1"/>
  <c r="G547" i="9"/>
  <c r="G378" i="9"/>
  <c r="G549" i="9" s="1"/>
  <c r="E245" i="9"/>
  <c r="G245" i="9" s="1"/>
  <c r="G376" i="9" s="1"/>
  <c r="E113" i="9"/>
  <c r="G542" i="9" l="1"/>
  <c r="G551" i="9" s="1"/>
  <c r="G113" i="9"/>
  <c r="E115" i="9"/>
  <c r="G115" i="9" s="1"/>
  <c r="G218" i="9" l="1"/>
  <c r="G220" i="9" s="1"/>
  <c r="G548" i="9" s="1"/>
  <c r="G552" i="9" s="1"/>
  <c r="G165" i="2" l="1"/>
  <c r="G164" i="2"/>
  <c r="G158" i="2"/>
  <c r="G157" i="2"/>
  <c r="G214" i="2"/>
  <c r="G217" i="2"/>
  <c r="G201" i="2"/>
  <c r="G200" i="2"/>
  <c r="G199" i="2"/>
  <c r="G183" i="2"/>
  <c r="G182" i="2"/>
  <c r="G181" i="2"/>
  <c r="G207" i="2"/>
  <c r="G206" i="2"/>
  <c r="G205" i="2"/>
  <c r="G195" i="2"/>
  <c r="G194" i="2"/>
  <c r="G193" i="2"/>
  <c r="G212" i="2" l="1"/>
  <c r="G231" i="2"/>
  <c r="D11" i="1" s="1"/>
  <c r="D52" i="1" s="1"/>
  <c r="G177" i="2"/>
  <c r="G176" i="2"/>
  <c r="G175" i="2"/>
  <c r="G173" i="2"/>
  <c r="G171" i="2"/>
  <c r="G170" i="2"/>
  <c r="G169" i="2"/>
  <c r="G163" i="2"/>
  <c r="G162" i="2"/>
  <c r="G156" i="2"/>
  <c r="G155" i="2"/>
  <c r="G189" i="2"/>
  <c r="G188" i="2"/>
  <c r="G187" i="2"/>
  <c r="G209" i="2" l="1"/>
  <c r="G151" i="2" s="1"/>
  <c r="G230" i="2" s="1"/>
  <c r="D10" i="1" s="1"/>
  <c r="D51" i="1" s="1"/>
  <c r="G52" i="2" l="1"/>
  <c r="G49" i="2"/>
  <c r="G99" i="2" l="1"/>
  <c r="G98" i="2"/>
  <c r="G97" i="2"/>
  <c r="G96" i="2"/>
  <c r="G95" i="2"/>
  <c r="G94" i="2"/>
  <c r="G93" i="2"/>
  <c r="G92" i="2"/>
  <c r="G88" i="2"/>
  <c r="G87" i="2"/>
  <c r="G86" i="2"/>
  <c r="G85" i="2"/>
  <c r="G84" i="2"/>
  <c r="G83" i="2"/>
  <c r="G82" i="2"/>
  <c r="G81" i="2"/>
  <c r="G77" i="2"/>
  <c r="G66" i="2"/>
  <c r="G76" i="2" l="1"/>
  <c r="G75" i="2"/>
  <c r="G65" i="2"/>
  <c r="G64" i="2"/>
  <c r="G149" i="2" l="1"/>
  <c r="G148" i="2"/>
  <c r="G34" i="3"/>
  <c r="G33" i="3"/>
  <c r="G90" i="3"/>
  <c r="G89" i="3"/>
  <c r="G82" i="3"/>
  <c r="G24" i="2"/>
  <c r="G23" i="2"/>
  <c r="G22" i="2"/>
  <c r="E17" i="2"/>
  <c r="G119" i="3" l="1"/>
  <c r="G118" i="3"/>
  <c r="G125" i="3" l="1"/>
  <c r="G76" i="8"/>
  <c r="G75" i="8"/>
  <c r="G74" i="8"/>
  <c r="G73" i="8"/>
  <c r="G71" i="8"/>
  <c r="G70" i="8"/>
  <c r="G69" i="8"/>
  <c r="E65" i="8"/>
  <c r="G65" i="8" s="1"/>
  <c r="G64" i="8"/>
  <c r="G63" i="8"/>
  <c r="G58" i="8"/>
  <c r="G57" i="8"/>
  <c r="G55" i="8"/>
  <c r="G54" i="8"/>
  <c r="G53" i="8"/>
  <c r="G51" i="8"/>
  <c r="G50" i="8"/>
  <c r="G48" i="8"/>
  <c r="G47" i="8"/>
  <c r="G46" i="8"/>
  <c r="G44" i="8"/>
  <c r="G43" i="8"/>
  <c r="G42" i="8"/>
  <c r="G41" i="8"/>
  <c r="G40" i="8"/>
  <c r="G38" i="8"/>
  <c r="G37" i="8"/>
  <c r="G36" i="8"/>
  <c r="G35" i="8"/>
  <c r="G34" i="8"/>
  <c r="G33" i="8"/>
  <c r="E30" i="8"/>
  <c r="G30" i="8" s="1"/>
  <c r="E29" i="8"/>
  <c r="G29" i="8" s="1"/>
  <c r="E28" i="8"/>
  <c r="G28" i="8" s="1"/>
  <c r="E27" i="8"/>
  <c r="G27" i="8" s="1"/>
  <c r="G22" i="8"/>
  <c r="G21" i="8"/>
  <c r="E20" i="8"/>
  <c r="G20" i="8" s="1"/>
  <c r="G19" i="8"/>
  <c r="E18" i="8"/>
  <c r="G18" i="8" s="1"/>
  <c r="E17" i="8"/>
  <c r="G17" i="8" s="1"/>
  <c r="G16" i="8"/>
  <c r="G159" i="3" l="1"/>
  <c r="D15" i="1" s="1"/>
  <c r="D56" i="1" s="1"/>
  <c r="G160" i="3"/>
  <c r="D16" i="1" s="1"/>
  <c r="D57" i="1" s="1"/>
  <c r="G67" i="8"/>
  <c r="G82" i="8" s="1"/>
  <c r="G136" i="8" s="1"/>
  <c r="G61" i="8"/>
  <c r="G81" i="8" s="1"/>
  <c r="G135" i="8" s="1"/>
  <c r="G14" i="8"/>
  <c r="G79" i="8" s="1"/>
  <c r="G24" i="8"/>
  <c r="G80" i="8" s="1"/>
  <c r="G134" i="8" s="1"/>
  <c r="E59" i="8"/>
  <c r="G59" i="8" s="1"/>
  <c r="G133" i="8" l="1"/>
  <c r="G131" i="8" s="1"/>
  <c r="G83" i="8"/>
  <c r="G140" i="8"/>
  <c r="G39" i="7" l="1"/>
  <c r="G36" i="7"/>
  <c r="G33" i="7"/>
  <c r="G30" i="7"/>
  <c r="G29" i="7"/>
  <c r="G26" i="7"/>
  <c r="G25" i="7"/>
  <c r="G24" i="7"/>
  <c r="G21" i="7"/>
  <c r="G20" i="7"/>
  <c r="G19" i="7"/>
  <c r="G16" i="7"/>
  <c r="G15" i="7"/>
  <c r="G12" i="7"/>
  <c r="G9" i="7"/>
  <c r="G41" i="7" l="1"/>
  <c r="G13" i="3"/>
  <c r="G12" i="3"/>
  <c r="G28" i="3"/>
  <c r="G27" i="3"/>
  <c r="G102" i="3"/>
  <c r="G88" i="3"/>
  <c r="G87" i="3"/>
  <c r="G86" i="3"/>
  <c r="G45" i="3"/>
  <c r="G21" i="3"/>
  <c r="G22" i="3"/>
  <c r="G16" i="3"/>
  <c r="G144" i="2" l="1"/>
  <c r="G143" i="2"/>
  <c r="G134" i="2"/>
  <c r="G133" i="2"/>
  <c r="G123" i="2"/>
  <c r="G121" i="2"/>
  <c r="G122" i="2" s="1"/>
  <c r="G74" i="2"/>
  <c r="G73" i="2"/>
  <c r="G72" i="2"/>
  <c r="G71" i="2"/>
  <c r="G70" i="2"/>
  <c r="G63" i="2"/>
  <c r="G62" i="2"/>
  <c r="G61" i="2"/>
  <c r="G60" i="2"/>
  <c r="G59" i="2"/>
  <c r="G138" i="2"/>
  <c r="G46" i="2"/>
  <c r="G43" i="2"/>
  <c r="G136" i="2" l="1"/>
  <c r="G229" i="2" s="1"/>
  <c r="D9" i="1" s="1"/>
  <c r="D50" i="1" s="1"/>
  <c r="G40" i="2"/>
  <c r="G122" i="3" l="1"/>
  <c r="G120" i="3"/>
  <c r="G114" i="3"/>
  <c r="G113" i="3"/>
  <c r="G109" i="3"/>
  <c r="G108" i="3"/>
  <c r="G107" i="3"/>
  <c r="G98" i="3"/>
  <c r="G97" i="3"/>
  <c r="G92" i="3"/>
  <c r="G69" i="3"/>
  <c r="G48" i="3"/>
  <c r="G74" i="3"/>
  <c r="G81" i="3"/>
  <c r="G80" i="3"/>
  <c r="G79" i="3"/>
  <c r="G78" i="3"/>
  <c r="G40" i="3"/>
  <c r="G37" i="3"/>
  <c r="G129" i="2"/>
  <c r="G127" i="2"/>
  <c r="G128" i="2" s="1"/>
  <c r="G117" i="2"/>
  <c r="G115" i="2"/>
  <c r="G116" i="2" s="1"/>
  <c r="G111" i="2"/>
  <c r="G109" i="2"/>
  <c r="G110" i="2" s="1"/>
  <c r="G105" i="2"/>
  <c r="G103" i="2"/>
  <c r="G33" i="2"/>
  <c r="G32" i="2"/>
  <c r="G31" i="2"/>
  <c r="G30" i="2"/>
  <c r="G29" i="2"/>
  <c r="G28" i="2"/>
  <c r="G17" i="2"/>
  <c r="G16" i="2"/>
  <c r="G15" i="2"/>
  <c r="G14" i="2"/>
  <c r="G37" i="2"/>
  <c r="G35" i="2" s="1"/>
  <c r="G227" i="2" s="1"/>
  <c r="D7" i="1" s="1"/>
  <c r="D48" i="1" s="1"/>
  <c r="G43" i="3" l="1"/>
  <c r="G158" i="3" s="1"/>
  <c r="D14" i="1" s="1"/>
  <c r="D55" i="1" s="1"/>
  <c r="G100" i="3"/>
  <c r="G104" i="2"/>
  <c r="G55" i="2" s="1"/>
  <c r="G228" i="2" s="1"/>
  <c r="D8" i="1" s="1"/>
  <c r="G10" i="2"/>
  <c r="G226" i="2" s="1"/>
  <c r="D6" i="1" s="1"/>
  <c r="D36" i="1"/>
  <c r="D35" i="1"/>
  <c r="G8" i="3" l="1"/>
  <c r="G157" i="3" s="1"/>
  <c r="D13" i="1" s="1"/>
  <c r="D12" i="1" s="1"/>
  <c r="D32" i="1"/>
  <c r="D43" i="1" s="1"/>
  <c r="D49" i="1"/>
  <c r="G232" i="2"/>
  <c r="D47" i="1"/>
  <c r="D5" i="1"/>
  <c r="G239" i="2"/>
  <c r="G161" i="3" l="1"/>
  <c r="D54" i="1"/>
  <c r="D53" i="1" s="1"/>
  <c r="D29" i="1"/>
  <c r="D46" i="1"/>
  <c r="D70" i="1" l="1"/>
</calcChain>
</file>

<file path=xl/sharedStrings.xml><?xml version="1.0" encoding="utf-8"?>
<sst xmlns="http://schemas.openxmlformats.org/spreadsheetml/2006/main" count="2138" uniqueCount="997">
  <si>
    <t>I.</t>
  </si>
  <si>
    <t>GRAĐEVINSKO-OBRTNIČKI RADOVI</t>
  </si>
  <si>
    <t>I.1.</t>
  </si>
  <si>
    <t>PRIPREMNI RADOVI</t>
  </si>
  <si>
    <t>I.2.</t>
  </si>
  <si>
    <t>ZEMLJANI RADOVI</t>
  </si>
  <si>
    <t>I.3.</t>
  </si>
  <si>
    <t>ARMIRANO-BETONSKI RADOVI</t>
  </si>
  <si>
    <t>I.4.</t>
  </si>
  <si>
    <t>I.5.</t>
  </si>
  <si>
    <t>I.6.</t>
  </si>
  <si>
    <t>II.</t>
  </si>
  <si>
    <t>INSTALACIJA VODOVODA I KANALIZACIJE</t>
  </si>
  <si>
    <t>II.1.</t>
  </si>
  <si>
    <t>II.2.</t>
  </si>
  <si>
    <t>III.</t>
  </si>
  <si>
    <t>ELEKTROINSTALATERSKI RADOVI</t>
  </si>
  <si>
    <t>III.1.</t>
  </si>
  <si>
    <t>III.3.</t>
  </si>
  <si>
    <t>NN RAZVOD INSTALACIJA</t>
  </si>
  <si>
    <t>III.4.</t>
  </si>
  <si>
    <t>JAVNA RASVJETA</t>
  </si>
  <si>
    <t>III.5.</t>
  </si>
  <si>
    <t>III.6.</t>
  </si>
  <si>
    <t>TV</t>
  </si>
  <si>
    <t>III.7.</t>
  </si>
  <si>
    <t>DTK, INFORMATIČKA INSTALACIJA I OPREMA (WI-FI, AP)</t>
  </si>
  <si>
    <t>IV.</t>
  </si>
  <si>
    <t>V.</t>
  </si>
  <si>
    <t>HORTIKULTURNI RADOVI</t>
  </si>
  <si>
    <t>V.1.</t>
  </si>
  <si>
    <t>HORTIKULTURNO UREĐENJE</t>
  </si>
  <si>
    <t>V.2.</t>
  </si>
  <si>
    <t>UGRADNJA SUSTAVA AUTOMATSKOG NAVODNJAVANJA</t>
  </si>
  <si>
    <t>SIGNALIZACIJA</t>
  </si>
  <si>
    <t>SVEUKUPNA REKAPITULACIJA</t>
  </si>
  <si>
    <t>MOGUĆA DIREKTNA NABAVA</t>
  </si>
  <si>
    <t>DN - rubnjaci</t>
  </si>
  <si>
    <t>DN - opločnici</t>
  </si>
  <si>
    <t>DN - travne kocke</t>
  </si>
  <si>
    <t>DN</t>
  </si>
  <si>
    <t>RB</t>
  </si>
  <si>
    <t>OPIS</t>
  </si>
  <si>
    <t>JM</t>
  </si>
  <si>
    <t>KOL</t>
  </si>
  <si>
    <t>JC</t>
  </si>
  <si>
    <t>UKUPNO</t>
  </si>
  <si>
    <t>NAPOMENA</t>
  </si>
  <si>
    <t>I.1.1.</t>
  </si>
  <si>
    <t>kpl</t>
  </si>
  <si>
    <t>I.1.2.</t>
  </si>
  <si>
    <t>kom</t>
  </si>
  <si>
    <t>I.1.3.</t>
  </si>
  <si>
    <t>m2</t>
  </si>
  <si>
    <t>m'</t>
  </si>
  <si>
    <t xml:space="preserve">ISKOLČAVANJE   </t>
  </si>
  <si>
    <t>Iskolčavanje i utvrđivanje, horizontalno i vertikalno, ceste, nožice nasipa, mobile homova, staza, instalacijskih kanala (voda, struja, kanalizacija), određivanje padova i sl. s izbacivanjem pomoćnih točaka izvan područja iskopa, osiguraranjem istih i obilježavanjem visina, te kontrolom  tijekom gradnje, u svemu prema skicama i uputama ovlaštenog predstavnika investitora. Cijena stavke uključuje sve neophodne terenske i uredske poslove za kompletnu provedbu radova. Kanal kroz koji prolazi više instalacija obračunava se kao jedan kanal. Iskolčenja kućica trebaju se očuvati do montaže istih. U jediničnoj cijeni stavke uključen je sav potreban rad, materijal i transport. Obračun kako slijedi:</t>
  </si>
  <si>
    <t>b) MH</t>
  </si>
  <si>
    <t>c) kanali voda</t>
  </si>
  <si>
    <t>IZRADA GEODETSKE PODLOGE IZVEDENOG STANJA</t>
  </si>
  <si>
    <t>IZRADA GEODETSKE SNIMKE INSTALACIJA</t>
  </si>
  <si>
    <t>a) vodovodna instalacija
(pozicija cijevi i vodovodnih šahtova, dužine pojedinih dionica cijevi, profil i materijal cijevi, kota cijevi i kota gotovog terena, pozicije svih račvanja cijevi)</t>
  </si>
  <si>
    <t>b) fekalna instalacija
(pozicija cijevi i šahtova fekalne kanalizacije, dužine pojedinih dionica cijevi, profili i materijali cijevi, kota cijevi i kota gotovog terena, kota vrha šahta i kota dna u šahtu)</t>
  </si>
  <si>
    <t>c.1) elektronstalacije - SN</t>
  </si>
  <si>
    <t>c.2) elektronstalacije - NN</t>
  </si>
  <si>
    <t>c.3) elektronstalacije - JR</t>
  </si>
  <si>
    <t>c.4) elektronstalacije - DTK</t>
  </si>
  <si>
    <t>I.2.1.</t>
  </si>
  <si>
    <t>SKIDANJE HUMUSA I ŠIROKI ISKOP TERENA</t>
  </si>
  <si>
    <t>Skidanje humusa i široki iskop terena do kote posteljice prema dubinama opisane u podstavkama. U jediničnoj cijeni stavke uključen je sav potreban rad, materijal i transport. Obračun se vrši po m3 iskopanog materijala u sraslom stanju kako slijedi:</t>
  </si>
  <si>
    <t>m3</t>
  </si>
  <si>
    <t>I.2.2.</t>
  </si>
  <si>
    <t>I.2.3.</t>
  </si>
  <si>
    <t xml:space="preserve">PLANIRANJE I VALJANJE PODLOGE  </t>
  </si>
  <si>
    <t>Planiranje i valjanje podloge nakon izvršenog iskopa sa zbijanjem. U jediničnoj cijeni stavke uključen je sav potreban rad, materijal i transport. Obračun po m2 uvaljane površine kako slijedi:</t>
  </si>
  <si>
    <t>I.2.4.</t>
  </si>
  <si>
    <t>DONJI NOSIVI SLOJ</t>
  </si>
  <si>
    <t>Dobava, nasipavanje, razastiranje i planiranje donjeg nosivog sloja drobljenim kamenom (šljunak od 0-63 mm) ukupne debljine od 10-20cm. Podloga se zbija valjkom do potrenog modula stišljivosti. U jediničnoj cijeni stavke uključen je sav potreban rad, materijal i transport. Obračun po m2 u zbijenom stanju.</t>
  </si>
  <si>
    <t>GORNJI NOSIVI SLOJ</t>
  </si>
  <si>
    <t>Dobava, nasipavanje, razastiranje i planiranje gornjeg nosivog sloja za pješačku stazu drobljenim kamenom (šljunak od 0-22 mm) ukupne debljine od 10-20cm. Podloga se zbija valjkom do potrebnog modula stišljivosti. Visinu gornjeg nosivog sloja točno podesiti na +/- 2 cm. Izvesti poprečni i/ili uzdužni nagib staze 1-2,5% u dogovoru sa ovlaštenim predstavnikom investitora. U cijeni je sav potreban rad i materijal za izvršenje stavke uključivo i kontrolu ravnina nagiba, te transport. Obračun po m2 u zbijenom stanju.</t>
  </si>
  <si>
    <t>Dobava materijala i ugrada tipskih predgotovljenih betonskih rubnjaka pravokutnog poprečnog presjeka 8x20 cm, dužine cca 100 cm. Stavkom je također obuhvaćen iskop temelja za rubnjake u zbijenom nasipu, polaganje istih u zemljovlažni beton C-25/30 (MB-30), zalaganje betonom i fugiranje finim cementnim mortom. Rubnjaci se ugrađuju uz vanjske rubove buduće pješačke staze na način da njihov gornji rub bude u ravnini sa budućom opločenom površinom staze (upušteni). Rubnjacima se formiraju širine budućih staza kako je niže navedeno. Na pojedinim pozicijama na kojima trasa staze neće biti pravocrtna, bit će potrebno rezanje rubnjaka na manje dužine radi formiranja zavoja. U jediničnoj cijeni stavke uključen je sav potreban rad, materijal i transport. Obračun po metru dužnom izvedenih rubnjaka.</t>
  </si>
  <si>
    <t>a)</t>
  </si>
  <si>
    <t>Dobava osnovnog materijala - rubnjaka - fco gradilište/skladište izvođača, neistovareno</t>
  </si>
  <si>
    <t>b)</t>
  </si>
  <si>
    <t>Dobava škarta za rubnjake fco gradilište/skladište izvođača, neistovareno  //ponuditelj u ovom redu unosi postotak na količinu iz a)</t>
  </si>
  <si>
    <t>%</t>
  </si>
  <si>
    <t>c)</t>
  </si>
  <si>
    <t>Dobava svega ostalog materijala za realizaciju stavke te istovar, privremeno uskladištenje, razvoz do mjesta ugradbe, svi prijevozi i prijenosi, ugradba, obrada sljubnica, njega založnog betona, zbrinjavanje ambalaže i škarta na za to predviđenu gradsku deponiju,  sav potreban rad, i drugo, za sve navedeno pod a), b) i c).</t>
  </si>
  <si>
    <t>Dobava materijala i ugrada tipskih predgotovljenih betonskih cestovnih rubnjaka. Ručni iskop dimenzije 100x25x25cm, tamponiranje, nabijanje, ugradnja rubnjaka, višak materijala odvoz. U jediničnoj cijeni stavke uključen je sav potreban rad, materijal i transport. Obračun po metru dužnom izvedenih rubnjaka.</t>
  </si>
  <si>
    <t>Dobava i ugradba novih tipskih betonskih opločnika proizvođača SEMMELROCK, model Castello antico otučen, u boji kao postojeće ili po izboru investitora, shema polaganja br. 6, debljine 6 cm. Prije narudžbe materijala dostaviti uzorke na odabir investioru. Stavkom je obuhvaćena i podloga od tucanika 4-8 mm u debljini sloja 3-5 cm, fugiranje reški kvarcnim pijeskom (0,6-1,3 mm), zbijanje opločene površine vibro pločom sa gumom (površinu prije zbijanja dobro očistiti) u oba smjera, ponovno furiganje reški kvarcnim pijeskom i završno čišćenje površina. Stavkom je obuhvaćeno i eventualno potrebno pripasivanje i piljenje opločnika pri ugradnji, čišćenje opločenih površina i zbrinjavanje škarta i otpadnog materijala sa odvozom na za to registriranu deponiju. U jediničnoj cijeni stavke uključen je sav potreban rad, materijal i transport. Obračun po m2 gotovih opločenih površina.</t>
  </si>
  <si>
    <t>Dobava osnovnog materijala - opločnika - fco gradilište/skladište izvođača, neistovareno</t>
  </si>
  <si>
    <t>Dobava škarta za opličnike fco gradilište/skladište izvođača, neistovareno  //ponuditelj u ovom redu unosi postotak na količinu iz a)</t>
  </si>
  <si>
    <t>Dobava svega ostalog materijala za realizaciju stavke te istovar, privremeno uskladištenje, razvoz do mjesta ugradbe, svi prijevozi i prijenosi, ugradba, fugiranje reški, čišćenja, zbrinjavanje ambalaže i škarta na za to predviđenu gradsku deponiju, sav potreban rad, i drugo, za sve navedeno pod a), b) i c).</t>
  </si>
  <si>
    <t>Dobava i postava betonskih travnih kocki iz programa Semerlok dim. 60/40/10 uključujući i podložni sloj rizle od 5cm. Kocke i rizla se postavljaju na planiranu nabijenu podlogu tampona u sloju od 25 cm obuhvaćenog u prethodnim stavkama. U jediničnoj cijeni stavke uključen je sav potreban rad, materijal i transport. Obračun po m2.</t>
  </si>
  <si>
    <t>Dobava osnovnog materijala: bet. galenterije travne kocke Semmerlock  fco gradilište/ skladište Izvođača, neistovareno.</t>
  </si>
  <si>
    <t>Škart pri izradi posla</t>
  </si>
  <si>
    <t xml:space="preserve">Iskrcaj s kamiona, transport do ugradnje, ugradnja rubnjaka u svježu betonsku masu te fugiranje cementnim mortom. </t>
  </si>
  <si>
    <t>UTOVAR I ODVOZ VIŠKA MATERIJALA IZ ISKOPA</t>
  </si>
  <si>
    <t>BETONIRANJE KRIŽANJA SN KABELA SA CIJEVIMA VODE I KANALIZACIJE</t>
  </si>
  <si>
    <t>Izrada zaštite mršavim betonom na mjestima križanja trase SN kabela i trase vode/kanalizacije. U jediničnu cijenu uključen je sav potreban rad, materijal i transport. Obračun po kpl.</t>
  </si>
  <si>
    <t>Valjanje zemlje, dobava i ugradnja rizle u sloju od d=5cm. U jediničnoj cijeni stavke uključen je sav potreban rad, materijal i transport. Obračun se vrši po m2 postavljene rizle.</t>
  </si>
  <si>
    <t>dobava</t>
  </si>
  <si>
    <t>ugradnja</t>
  </si>
  <si>
    <t>kg</t>
  </si>
  <si>
    <t>GRAĐEVINSKO-OBRTNIČKI RADOVI UKUPNO:</t>
  </si>
  <si>
    <t>DIREKTNA NABAVA</t>
  </si>
  <si>
    <t>DIREKTNA NABAVA UKUPNO</t>
  </si>
  <si>
    <t>IZRADA POSTELJICE I ZATRPAVANJE PJESKOM</t>
  </si>
  <si>
    <t>Dobava, doprema i ugradnja pijeska za izradu posteljice u sloju debljine 10 cm ispod i 10 cm iznad tjemena svih cijevi položenih u kanal, sa planiranjem dna rova, tj. poravnavanje rova za polaganje cjevovoda.  Prilikom izrade treba se pridržavati pada tako da cijev po cijeloj dužini leži na podlozi. Jedinična cijena stavke uključuje sav potreban rad, pomoćna sredstva i transporte za izvedbu opisanog rada.  U jediničnoj cijeni stavke uključen je sav potreban rad, materijal i transport. Obračun po m3 zatrpanog rova u zbijenom stanju.</t>
  </si>
  <si>
    <t>ZATRPAVANJE MATERIJALOM IZ ISKOPA</t>
  </si>
  <si>
    <t>Zatrpavanje ostatka rova probranim materijalom iz iskopa. U jediničnu cijenu uključen je sav potreban rad, materijal i transport. Obračun po m³ zatrpanog rova.</t>
  </si>
  <si>
    <t>Utovar u kamion i odvoz viška materijala iz iskopa na za to registriranu deponiju. U jediničnu cijenu uključen je sav potreban rad, materijal i transport. Obračun po m3 u sraslom stanju.</t>
  </si>
  <si>
    <t>Dobava materijala i izrada dovodne vodovodne instalacije iz PEHD cijevi za pritisak od 10 bara, unutarnjeg nazivnog promjera kako slijedi, komplet sa svim potrebnim fazonima, spojnim i brtvenim materijalom. U jediničnu cijenu uključen je sav potreban rad, materijal i transport. Obračun po m' izvedene instalacije.</t>
  </si>
  <si>
    <t>b) DN32</t>
  </si>
  <si>
    <t>d) DN63</t>
  </si>
  <si>
    <t>KUGLASTI VENTILI</t>
  </si>
  <si>
    <t>Dobava i montaža kuglastih ventila u šahtove komplet sa svim potrebnim, spojnim i brtvenim materijalom. U jediničnu cijenu uključen je sav potreban rad, materijal i transport. Obračun po kom ugrađenog ventila.</t>
  </si>
  <si>
    <t>PROBIJANJE STIJENKE ZA IZRADU SPOJA NA POSTOJEĆU VODOVODNU CIJEV</t>
  </si>
  <si>
    <t>IZRADA SPOJA NA POSTOJEĆU VODOVODNU CIJEV</t>
  </si>
  <si>
    <t>Dobava i ugradba vodovodnih elementa u priključnom šahtu sa svim potrebnim spojnim i brtvenim materijalom. U jediničnu cijenu uključen je sav potreban rad, materijal i transport. Obračun kako slijedi:</t>
  </si>
  <si>
    <t>ZAPUNJAVANJE PROBOJA NAKON POSTAVE VODOVODNE CIJEVI</t>
  </si>
  <si>
    <t>TLAČNA PROBA NOVOIZVEDENE VODOVODNE INSTALACIJE</t>
  </si>
  <si>
    <t>DEZINFEKCIJA I BAKTERIOLOŠKA ANALIZA</t>
  </si>
  <si>
    <t>Dezinfekcija i ispiranje izvedenih vodovodnih cijevi prije puštanja u pogon. U cijeni je uključena i dobava zadovoljavajuće bakteriološke analize uzorka vode iz novosagrađene vodovodne mreže izrađene po ovlaštenoj ustanovi. Postupak se ponavlja dok se ne dobije pismeni nalaz nadležne institucije da voda odgovara standardima za pitku vodu.  U jediničnoj cijeni stavke uključen je sav potreban rad, materijal i transport. Obračun kako slijedi:</t>
  </si>
  <si>
    <t>dezinfekcija i ispiranje</t>
  </si>
  <si>
    <t>bakteriološka analiza uzoraka</t>
  </si>
  <si>
    <t>Dobava, doprema na odlagalište gradilišta, istovar i ugradnja modularnih okana DN 625 i DN 800 mm izrađenih od polietilena visoke gustoće PE80 obodne čvrstoće najmanje 2kN/m2 prema pr EN 13598-2. Okna imaju navareni ulaz i izlaz za odgovarajuću vrstu cijevi što je uključeno u cijenu stavke. Ako ulazna cijev nije tvornički navarena, u cijenu stavke uračunati prelazni komad za spoj rebrastih PE cijevi. U stavci je uključen pokrovni armirano betonski prsten, a poklopac od lijevanog željeza je uključen u drugoj stavci. Okna DN 80 dublja od 150cm moraju imati ugrađene stepenice. U jediničnoj cijeni stavke uključen je sav potreban rad, materijal i transport. Obračun po komadu komplet izvedenog okna.</t>
  </si>
  <si>
    <t>a) okno DN 625 dubine do 1,0 m</t>
  </si>
  <si>
    <t>b) okno DN 625 dubine 1,01-1,50 m</t>
  </si>
  <si>
    <t>c) okno DN 800 dubine 1,51-2,0 m</t>
  </si>
  <si>
    <t>a) dobava ljevanoželjeznog poklopca</t>
  </si>
  <si>
    <t>b) ugradnja ljevanoželjeznog poklopca</t>
  </si>
  <si>
    <t>SPOJ NA POSTOJEĆI ŠAHT FEKALNE KANALIZACIJE</t>
  </si>
  <si>
    <t>b) DN160</t>
  </si>
  <si>
    <t>ISPITIVANJE VODONEPROPUSNOSTI KANALIZACIJE</t>
  </si>
  <si>
    <t>Ispitivanje vodonepropusnosti cjevovoda i okana. Jedinična cijena stavke uključuje sav potreban rad, materijal i pomoćna sredstva za izvedbu opisanog rada. U cijenu stavke uračunata izrada izvješća, kao i izvješća o parcijalnim ispitivanjima po dionicama o provedenom ispitivanju odnosno o dobivenom vodonepropusnom sustavu ovjerena od ovlaštenih osoba koje ovjeravaju izvješće. Radove izvodi tvrtka ovlaštena za ispitivanje vodonepropusnosti. Obračun po m' ispitanog cjevovoda.</t>
  </si>
  <si>
    <t>Izrada temelja iz betona razreda čvrstoće C20/25 završne visine 10 cm ispod nivoa okolnog terena. Dimenzije temelja min. 40x40 cm, dubine min. 40 cm.  U jediničnu cijenu  uračunati i dobavu i postavu ankerne ploče dimenzija 240x240x8 mm s nosivim stupom visine 50 cm za učvršćivanje aluminijskog stupa te izradu 4 rupe fi 14 mm za učvršćivanje putem vijaka sa tiplama, iskop rupe dimenziaja 50x50x60 cm u zemljištu mješovite ktg sa odvozom iskopanog materijala na registriranu deponiju te dobavu, dovoz i planiranje čiste zemlje prosječne dubine 10 cm i površine do 2m2.</t>
  </si>
  <si>
    <t>OZNAKE ZA PARKIRNA MJESTA - PLOČICE U RUBNJAKU</t>
  </si>
  <si>
    <t xml:space="preserve">OBAVIJESNA TABLA - PARKING - 600x600 mm </t>
  </si>
  <si>
    <t>SMJEROKAZI  (PUTOKAZI) - smještajne jedinice i emergency exit</t>
  </si>
  <si>
    <t>IV.2.9.</t>
  </si>
  <si>
    <t>AC Ulika - preuređenje nove zone za 30 mobilnih kućica</t>
  </si>
  <si>
    <t>PREMJEŠTANJE POSTOJEĆIH KAMP PRIKOLICA</t>
  </si>
  <si>
    <t>h</t>
  </si>
  <si>
    <t>Premještanje postojećih kamp prikolica unutar prostora kampa. Točnu lokaciju odrediti će se zajedno sa predstavnikom investitora. U jediničnoj cijeni stavke uključen je sav potreban rad, materijal i transport. Obračun po h.</t>
  </si>
  <si>
    <t>NAPOMENA (sastavni dio svih stavaka troškovnika):
1) Prije davanja ponude preporučuje se ogled na licu mjesta.
2) U jedinične cijene uključen  sav potreban materijal i rad.
3) Obračun izvedenih radova vrši se na temelju stvarno izvedenih količina ovjerenih od strane nadzora.</t>
  </si>
  <si>
    <t>Snima se kompletna zona obuhvata, novoizvedene MH, staze, rubnjaci, stabla, položaj živica, parkinzi, rasvjetni stupovi i slično. U jediničnoj cijeni stavke uključen je sav potreban rad, materijal i transport. Obračun po m2 snimljenog terena.</t>
  </si>
  <si>
    <t>Snimaju se sve novoizvedene instalacije prema nižem opisu. U jediničnoj cijeni stavke uključen je sav potreban rad, materijal i transport. Obračun po m' snimljene instalacije.</t>
  </si>
  <si>
    <t>ČIŠĆENJE POVRŠINE ZAHVATA</t>
  </si>
  <si>
    <t>Čišćenje površine zahvata unutar granica kampa od od niskog raslinja, grmova i sl. te odvoz otpadnog biljnog materijala na za to registriranu deponiju. U jediničnu cijenu uračunati i piljenje stabala trupca presjeka do 10 cm na dužinu od 100 cm, te slaganje na mjestu gdje odredi ovlašteni predstavnik investitora, piljenje grana i vađenje svih korijena u granici zahvata sa odvozom na za to registriranu deponiju. U jediničnoj cijeni stavke uključen je sav potreban rad, materijal i transport. Obračun po m2.</t>
  </si>
  <si>
    <t>UKLANJANJE POSTOJEĆIH STABALA</t>
  </si>
  <si>
    <t>Rušenje raznih građevinskih elemenata na cjelokupnom području zahvata, nakon uklanjanja postojećih kamp prikolica, te odvoz ruševnog materjala na za to registriranu deponiju. Pod građevinskim elementima se podrazumjevaju svi opločeni i neopločeni betonski podiji, te podiji od nekog drugog materijala, svi zidovi iz betona, kamena i sl. U jediničnoj cijeni stavke uključen je sav potreban rad, materijal i transport. Obračun po m2 cjelokupnog područja zahvata. NAPOMENA: Obavezno se preporučuje ogled na licu mjesta radi sagledavanja veličine radova.</t>
  </si>
  <si>
    <t>RUŠENJE RAZNIH GRAĐEVINSKIH ELEMENATA</t>
  </si>
  <si>
    <t>PILJENJE ASFALTNIH POVRŠINA</t>
  </si>
  <si>
    <t>VAĐENJE ASFALTNIH POVRŠINA</t>
  </si>
  <si>
    <t>Piljenje asfaltnih površina. U jediničnoj cijeni stavke uključen je sav potreban rad, materijal i transport. Obračun po m'.</t>
  </si>
  <si>
    <t>Vađenje asfaltnih površina, te odvoz ruševnog materijala na deponiju. U jediničnoj cijeni stavke uključen je sav potreban rad, materijal i transport. Obračun po m2.</t>
  </si>
  <si>
    <t>PARKOVNI RUBNJACI</t>
  </si>
  <si>
    <t>CESTOVNI RUBNJACI</t>
  </si>
  <si>
    <t>OPLOČNICI EINSTAIN</t>
  </si>
  <si>
    <t>ASFALTERSKI RADOVI</t>
  </si>
  <si>
    <t>DOBAVA I POSTAVA RIZLE</t>
  </si>
  <si>
    <t>TRAVNE KOCKE</t>
  </si>
  <si>
    <t>GEODETSKI RADOVI</t>
  </si>
  <si>
    <t>proširenje prometnice</t>
  </si>
  <si>
    <t>površina ispred gospodarskog dvorišta</t>
  </si>
  <si>
    <t>Tlačna proba novoizvedene instalaije vode na ispitni pritisak sa evidentiranjem stanja barometra upisom u dnevnik i izradom zapisnika. U jediničnu cijenu uključen je sav potreban rad, materijal i transport. Obračun sve u kompletu.</t>
  </si>
  <si>
    <t>GRAĐEVINSKI RADOVI</t>
  </si>
  <si>
    <t>Izrada nosivog sloja ispod šahtova iz drobljenog kamena u sloju prosječne debljine 30 cm sa zbijanjem do modula stišljivosti od min. Ms=70MN/m2 uključivo sa provjerom metodom kružne ploče promjera 30 cm.</t>
  </si>
  <si>
    <t>RUČNI ISKOP KANALA</t>
  </si>
  <si>
    <t>PLANIRANJE I NABIJANJE DNA KANALA</t>
  </si>
  <si>
    <t>DOVODNA VODOVODNA INSTALACIJA</t>
  </si>
  <si>
    <t>ISPITIVANJE POSTOJEĆE DOVODNE INSTALACIJE</t>
  </si>
  <si>
    <t>c) DN50</t>
  </si>
  <si>
    <t>ODVODNA FEKALNA KANALIZACIJA</t>
  </si>
  <si>
    <t>dovodna vodovodna instalacija</t>
  </si>
  <si>
    <t>odvodna fekalana instalacija</t>
  </si>
  <si>
    <t>ISKOP KANALA</t>
  </si>
  <si>
    <t>IZRADA NOSIVOG SLOJA ISPOD ŠAHTOVA</t>
  </si>
  <si>
    <t>Ručni iskop kanala u zemljištu mješovite ktg na mjestima križanja nove trase dovodne i odvodne instalacije sa postojećim infrastrukturom sa odbacivanjem iskopanog materijala uz rub iskopa. U jediničnoj cijeni stavke uključen je sav potreban rad, materijal i transport. Obračun po m3.</t>
  </si>
  <si>
    <t>Ispitivanje postojeće dovodne instalacje u svrhu spajanja dovodne instalacije preostalih parcela na novu instalaciju. U jediničnu cijenu uključen je sav potreban rad, materijal i transport. Obračun sve u kompletu.</t>
  </si>
  <si>
    <t>PEHD CIJEVI</t>
  </si>
  <si>
    <t>PVC KANALIZACIJSKE CIJEVI</t>
  </si>
  <si>
    <t>a) DN110</t>
  </si>
  <si>
    <t>INSTALACIJA VODOVODA I KANALIZACIJE UKUPNO:</t>
  </si>
  <si>
    <t>OZNAKE ZA MH - BROJEVI - broj kućice postavljen na kućici - partneri</t>
  </si>
  <si>
    <t xml:space="preserve">Dobava i postavljanje table dimenzija 800x150 x15 mm od eloksiranog aluminija boje natur. Lamela se montira na stup vijcima pomoću originlnog alumijiskog adaptera sa utorom. PVC čep profila 150 mm sive boje. Natpis izveden dvostrano folijom putem digitalnog tiska sa zaštitnom suhom laminacijom, cast trajnosti do 10 godina. Postavljanje na stup. </t>
  </si>
  <si>
    <t>Aluminijski eloksirani stupovi promjera 60 mm, debljina stijenke 3 mm, eloxirani natur boje visine iznad zemlje 180 cm. PVC čep stupa profila 60 mm sive boje. Al stup se pričvršćuje vijcima u 3 zone na nosivi stup ankerne ploče. Dodatno učvršćenje punjenjem područja pričvršćivanja poliuretanskom pjenom.</t>
  </si>
  <si>
    <t xml:space="preserve"> Izrada temelja iz betona razreda čvrstoće C20/25 završne visine 10 cm ispod nivoa okolnog terena. Dimenzije temelja min. 40x40 cm, dubine min. 40 cm.  U jediničnu cijenu  uračunati i dobavu i postavu ankerne ploče dimenzija 240x240x8 mm s nosivim stupom visine 50 cm za učvršćivanje aluminijskog stupa te izradu 4 rupe fi 14 mm za učvršćivanje putem vijaka sa tiplama, iskop rupe dimenziaja 50x50x60 cm u zemljištu mješovite ktg sa odvozom iskopanog materijala na registriranu deponiju te dobavu, dovoz i planiranje čiste zemlje prosječne dubine 10 cm i površine do 2m2.</t>
  </si>
  <si>
    <t>SMJEROKAZI  (PUTOKAZI) - sadržaji u kampu</t>
  </si>
  <si>
    <t xml:space="preserve">Dobava i postavljanje table dimenzija 800x150 x15 mm od eloksiranog aluminija boje natur. Lamela se montira na stup vijcima pomoću originlnog alumijiskog adaptera sa utorom. PVC čep profila 150 mm sive boje. Natpis izveden dvostrano folijom putem digitalnog tiska sa zaštitnom suhom laminacijom, cast trajnosti do 10 godina. Postavljanje na dva stupa. </t>
  </si>
  <si>
    <t>OBAVIJESNA TABLA - 700x900 mm</t>
  </si>
  <si>
    <t xml:space="preserve">Dobava i postavljanje table dimenzija 700 x 900 mm od eloksiranog  aluminija boje natur, debljine 2 mm sa duplo savijenim rubom. Montaža na aluminijski stupa Ø 60 mm ukupne duljine cca 250 cm. Montaža aluminijskim obujmicama, 2 obujmice na sredini ploče.  Ispis -jednostrano. Natpis izveden folijom putem digitalnog tiska sa zaštitnom suhom laminacijom, cast trajnosti do 10 godina. Postavljanje na stup. </t>
  </si>
  <si>
    <t>TABLA - KARTA KAMPA NA ZIDU PORED RECEPCIJE</t>
  </si>
  <si>
    <t>TABLA - KARTA KAMPA PRIJE ULAZA U KAMP</t>
  </si>
  <si>
    <t xml:space="preserve">PRIVJESAK ZA OZNAKE PARCELA, MH I GLAMPINGA U KAMPOVIMA </t>
  </si>
  <si>
    <t>Lice : prozirni plexiglas debljine 2 mm poliranih rubova, i z jednog komada,
Leđa (podloga za montažu ): prozirni plexiglas debljine 2 mm, poliranih rubova, iz jednog komada, RAL prema rješenju Investitora;
Grafička obrada : obostrani pozadinski tisak UV stabilan i završni ton
sa rupicom, alkom i konopcem 10 cm za vezanje,
sve prema rješenju investitora
format: 100 x 100 mm</t>
  </si>
  <si>
    <t>Zamjena folije 950x1200 mm s prikazom karte/plana kampa. Izrada i montaža folijr izrađene tehnologijom solventnog tiska, trajnosti 7-9 god., sa dodatnom laminat folijom trajnosti do 5 god. + UV zaštita.  U izvedbu uključeno skidanje postojeće folije/karte, priprema podloge te postavljanje nove folije. Grafičko rješenje dostavlja naručitelj.</t>
  </si>
  <si>
    <t xml:space="preserve"> Zamjena folije 3200x2200 mm s prikazom karte/plana kampa.  Izrada i montaža folijr izrađene tehnologijom solventnog tiska, trajnosti 7-9 god., sa dodatnom laminat folijom trajnosti do 5 god. + UV zaštita. TISAK 4/0. U izvedbu uključeno skidanje postojeće folije/karte, priprema podloge te postavljanje nove folije. Grafičko rješenje dostavlja naručitelj.</t>
  </si>
  <si>
    <t>III.2.</t>
  </si>
  <si>
    <t>III.8.</t>
  </si>
  <si>
    <t>III.9.</t>
  </si>
  <si>
    <t>SIGNALIZACIJA UKUPNO:</t>
  </si>
  <si>
    <t>Prozirni plexi 5 mm s  pozadinskim direkt UV printom.     
Tisak 0/2.                             
Format: 200 x 120 m                                                                                                        
U cijenu uključeno montiranje s duplom trakom i PH neutralnim silikonom na pročelja mobilnih kućica. Točna pozicija montaže ovisi o orjentaciji pojedine kućice i odrediti će se na licu mjesta (dvije moguće pozicije).</t>
  </si>
  <si>
    <t>Dobava i postavljanje table dimenzija 600x600 mm od eloksiranog  aluminija boje natur, debljine 2 mm sa duplo savijenim rubom. Montaža na aluminijski stupa Ø 60 mm ukupne duljine cca 250 cm. Montaža aluminijskim obujmicama, 2 obujmice na sredini ploče.  Ispis -jednostrano. Natpis izveden folijom putem digitalnog tiska sa zaštitnom suhom laminacijom, cast trajnosti do 10 godina. Postavljanje na stup.</t>
  </si>
  <si>
    <t xml:space="preserve">Numeričke oznake parkirnih mjesta se izrađuju od eloksiranog graverskog alumijina u natur boji debljine 2 mm, dimenzije 300x140 mm u koje se graviraju brojevi. Prije ugradnje pločica na betonski element (postojeći rubnjak), betonsku podlogu ispod brojeva je potrebno obojiti bojom za beton u crnoj boji (RAL 6020). Pločice se za betonsku podlogu fiksiraju sa dva poc. vijka i tiplama na način da vijci ne vire izvan pločice. Postavljanje pločice je na središnju poziciju  na rubnjaku parkirnog mjesta. </t>
  </si>
  <si>
    <t>IZMJEŠTANJE SREDNEJNAPONSKOG KABELA</t>
  </si>
  <si>
    <t>SVEUKUPNA REKAPITULACIJA UKUPNO:</t>
  </si>
  <si>
    <t>RADOVI (BEZ DN)</t>
  </si>
  <si>
    <t>RADOVI (BEZ DN) UKUPNO:</t>
  </si>
  <si>
    <t>MOGUĆA DIREKTNA NABAVA UKUPNO:</t>
  </si>
  <si>
    <t>1.1.</t>
  </si>
  <si>
    <t>Vađenje i presadnja bilja.</t>
  </si>
  <si>
    <t>Pažljivi strojni i/ili ručni iskop 60x60x60 oko grmlja, s pažnjom da se ne ošteti deblo i korijenje te vađenje svakog grma iz jame. Sadnja na novu lokaciju koju odredi nadzorni inženjer, u nastavku sadnje živice Photinie.</t>
  </si>
  <si>
    <t>1.1.1.</t>
  </si>
  <si>
    <r>
      <rPr>
        <i/>
        <sz val="8"/>
        <rFont val="Arial"/>
        <family val="2"/>
        <charset val="238"/>
      </rPr>
      <t xml:space="preserve">Photinia x fraserii </t>
    </r>
    <r>
      <rPr>
        <sz val="8"/>
        <rFont val="Arial"/>
        <family val="2"/>
        <charset val="238"/>
      </rPr>
      <t>'Red Robin', h. 80 cm</t>
    </r>
  </si>
  <si>
    <t>2.1.</t>
  </si>
  <si>
    <t>Čišćenje, grabljanje i košnja površina predviđenih za sadnju bilja i travnjak, s odvozom na deponij koji se nalazi unutar kampa.</t>
  </si>
  <si>
    <t>m²</t>
  </si>
  <si>
    <t>2.2.</t>
  </si>
  <si>
    <r>
      <t>Strojno skidanje površinskog sloja tla na prosječnoj dubini od 10 cm za potrebe formiranja travnjaka i gredica (3966 m</t>
    </r>
    <r>
      <rPr>
        <vertAlign val="superscript"/>
        <sz val="8"/>
        <rFont val="Arial"/>
        <family val="2"/>
        <charset val="238"/>
      </rPr>
      <t>2</t>
    </r>
    <r>
      <rPr>
        <sz val="8"/>
        <rFont val="Arial"/>
        <family val="2"/>
        <charset val="238"/>
      </rPr>
      <t xml:space="preserve">). U slučaju oštećenja instalacija izvođač radova preuzima odgovornost i snosi troškove popravka. Sakupljanje trave, korova i žilja s ukrcajem na kamion i odvozom na deponij. Privremeno deponirati rizlu na lokaciji unutar kampa do ponovne ugradnje na pozicije prema projektu. </t>
    </r>
  </si>
  <si>
    <t xml:space="preserve"> m³</t>
  </si>
  <si>
    <t>2.3.</t>
  </si>
  <si>
    <t>Nabava, dobava i strojno rasprostiranje plodne zemlje u prosječnom sloju 20 cm. Količina zemlje je uvećana 20% zbog slijeganja.</t>
  </si>
  <si>
    <t>2.4.</t>
  </si>
  <si>
    <r>
      <t>Izrada travnjaka.
Gnojidba s gnojivom Landscaper Pro New Grass 2 -3 mjeseca, 20-20-08 +2MgO;  60 kg, organskim gnojivom Stallatico u briketima; 500 kg i tresetom. Niveliranje površine na +/- 2%, sjetva travne smjese, inkorporacija travne smjese i valjanje. Deklarirana travna smjesa I klase: 50 kg KAO</t>
    </r>
    <r>
      <rPr>
        <b/>
        <sz val="8"/>
        <rFont val="Arial"/>
        <family val="2"/>
        <charset val="238"/>
      </rPr>
      <t xml:space="preserve"> LandscaperPro Sun&amp;Shade</t>
    </r>
  </si>
  <si>
    <r>
      <t>m</t>
    </r>
    <r>
      <rPr>
        <vertAlign val="superscript"/>
        <sz val="8"/>
        <rFont val="Arial"/>
        <family val="2"/>
        <charset val="238"/>
      </rPr>
      <t>2</t>
    </r>
  </si>
  <si>
    <t>2.5.</t>
  </si>
  <si>
    <r>
      <t>Nabava i dobava humusno tresetnog supstrata KAO:</t>
    </r>
    <r>
      <rPr>
        <b/>
        <sz val="8"/>
        <rFont val="Arial"/>
        <family val="2"/>
        <charset val="238"/>
      </rPr>
      <t xml:space="preserve"> Biokompovit trava</t>
    </r>
  </si>
  <si>
    <t>lit</t>
  </si>
  <si>
    <t>2.6.</t>
  </si>
  <si>
    <r>
      <t xml:space="preserve">Nabava, dobava i postavljanje </t>
    </r>
    <r>
      <rPr>
        <b/>
        <sz val="8"/>
        <rFont val="Arial"/>
        <family val="2"/>
        <charset val="238"/>
      </rPr>
      <t>geotextil platna</t>
    </r>
    <r>
      <rPr>
        <sz val="8"/>
        <rFont val="Arial"/>
        <family val="2"/>
        <charset val="238"/>
      </rPr>
      <t xml:space="preserve">, 300 g/m². Postavlja se ispod svih </t>
    </r>
    <r>
      <rPr>
        <b/>
        <sz val="8"/>
        <rFont val="Arial"/>
        <family val="2"/>
        <charset val="238"/>
      </rPr>
      <t>gredica i živica te u "krugovima" oko stabala.</t>
    </r>
    <r>
      <rPr>
        <sz val="8"/>
        <rFont val="Arial"/>
        <family val="2"/>
        <charset val="238"/>
      </rPr>
      <t xml:space="preserve"> Postavlja se na postojeću zemljanu podlogu.</t>
    </r>
  </si>
  <si>
    <t>2.7.</t>
  </si>
  <si>
    <t>Pikamiranje kamene stijene na površinama predviđenim za sadnju stabala, na kojima se naiđe na stijenu. Odvoz iskopanog materijala na deponij unutar kampa.</t>
  </si>
  <si>
    <t>m³</t>
  </si>
  <si>
    <t>3.1.</t>
  </si>
  <si>
    <t>Iskop rupa u tlu 2/3 ktg. Sadnja biljnog materijala s gnojidbom (Organski briketirani gnoj Stallatico i Osmocote exact 15-9-11 + 2MgO + Me). Pikamiranje ukoliko se naiđe na stijenu.</t>
  </si>
  <si>
    <t>3.1.1.</t>
  </si>
  <si>
    <t>stablašice 100x100x100 cm</t>
  </si>
  <si>
    <t>3.1.3.</t>
  </si>
  <si>
    <t>živice i grmlje 40x40x40 cm</t>
  </si>
  <si>
    <t>3.1.4.</t>
  </si>
  <si>
    <t>trajnice 30x30x30 cm</t>
  </si>
  <si>
    <t>3.1.5.</t>
  </si>
  <si>
    <t>pokrivači tla 20x20x20 cm</t>
  </si>
  <si>
    <t>3.2.</t>
  </si>
  <si>
    <t>Nabava i dobava biljnog materijala (u kontejneru ili loncu; I klase):</t>
  </si>
  <si>
    <t>DRVEĆE:</t>
  </si>
  <si>
    <t>3.2.1.</t>
  </si>
  <si>
    <r>
      <rPr>
        <i/>
        <sz val="8"/>
        <rFont val="Arial"/>
        <family val="2"/>
        <charset val="238"/>
      </rPr>
      <t>Quercus ilex,</t>
    </r>
    <r>
      <rPr>
        <sz val="8"/>
        <rFont val="Arial"/>
        <family val="2"/>
        <charset val="238"/>
      </rPr>
      <t xml:space="preserve"> opseg debla 16/18, h 250-300cm</t>
    </r>
  </si>
  <si>
    <t>3.2.2.</t>
  </si>
  <si>
    <t>Celtis australis, opseg debla 16/18, h 250-300 cm</t>
  </si>
  <si>
    <t>3.2.3.</t>
  </si>
  <si>
    <t>Ziziphus jujuba,  opseg debla 16/18; clt 90</t>
  </si>
  <si>
    <t>3.2.4.</t>
  </si>
  <si>
    <r>
      <t xml:space="preserve">Gleditsia triacanthos </t>
    </r>
    <r>
      <rPr>
        <sz val="8"/>
        <rFont val="Arial"/>
        <family val="2"/>
        <charset val="238"/>
      </rPr>
      <t>'Inermis sunburst',</t>
    </r>
    <r>
      <rPr>
        <i/>
        <sz val="8"/>
        <rFont val="Arial"/>
        <family val="2"/>
        <charset val="238"/>
      </rPr>
      <t xml:space="preserve"> opseg debla 16/18; clt 90</t>
    </r>
  </si>
  <si>
    <t>3.2.5.</t>
  </si>
  <si>
    <t>Lagerstroemia indica "Rubra Magnifica",  opseg debla 14/16; clt 50</t>
  </si>
  <si>
    <t>3.2.6.</t>
  </si>
  <si>
    <t>Arbutus unedo, opseg debla 16/18, clt50</t>
  </si>
  <si>
    <t>ŽIVICE:</t>
  </si>
  <si>
    <t>3.2.7.</t>
  </si>
  <si>
    <t>Grevillea rosmarinifolia, h 60-80 cm, clt 12. Razmak sadnje 0,8m.</t>
  </si>
  <si>
    <t>3.2.8.</t>
  </si>
  <si>
    <t>Phillyrea angustifolia, Ø lonca 26, h=80-100cm. Razmak sadnje 0,6m.</t>
  </si>
  <si>
    <t>3.2.9.</t>
  </si>
  <si>
    <t>Teucrium fruticans, Ø lonca 18. Razmak sadnje 0,5m.</t>
  </si>
  <si>
    <t>3.2.10.</t>
  </si>
  <si>
    <r>
      <t>Ligustrum japonicum</t>
    </r>
    <r>
      <rPr>
        <sz val="8"/>
        <rFont val="Arial"/>
        <family val="2"/>
        <charset val="238"/>
      </rPr>
      <t>, h 60-80 cm, clt 9.  Razmak sadnje 0,5 m.</t>
    </r>
  </si>
  <si>
    <t>3.2.11.</t>
  </si>
  <si>
    <r>
      <t xml:space="preserve">Photinia x fraserii </t>
    </r>
    <r>
      <rPr>
        <sz val="8"/>
        <rFont val="Arial"/>
        <family val="2"/>
        <charset val="238"/>
      </rPr>
      <t>'Red robin', h 60-80 cm, clt 9. Razmak sadnje 0,8 m.</t>
    </r>
  </si>
  <si>
    <t>UKRASNO GRMLJE:</t>
  </si>
  <si>
    <t>3.2.12.</t>
  </si>
  <si>
    <r>
      <t>Punica granata,</t>
    </r>
    <r>
      <rPr>
        <sz val="8"/>
        <rFont val="Arial"/>
        <family val="2"/>
        <charset val="238"/>
      </rPr>
      <t xml:space="preserve"> h. 60-80 cm, clt 12</t>
    </r>
  </si>
  <si>
    <t>3.2.13.</t>
  </si>
  <si>
    <r>
      <t xml:space="preserve">Lagerstroemia indica "Rubra Magnifica",  </t>
    </r>
    <r>
      <rPr>
        <sz val="8"/>
        <rFont val="Arial"/>
        <family val="2"/>
        <charset val="238"/>
      </rPr>
      <t xml:space="preserve"> h 100-125 cm, clt 35</t>
    </r>
  </si>
  <si>
    <t>3.2.14.</t>
  </si>
  <si>
    <r>
      <t>Westringia fruticosa</t>
    </r>
    <r>
      <rPr>
        <sz val="8"/>
        <rFont val="Arial"/>
        <family val="2"/>
        <charset val="238"/>
      </rPr>
      <t xml:space="preserve"> 'Blue Gem'</t>
    </r>
    <r>
      <rPr>
        <i/>
        <sz val="8"/>
        <rFont val="Arial"/>
        <family val="2"/>
        <charset val="238"/>
      </rPr>
      <t>, h 30-40 cm, clt 10</t>
    </r>
  </si>
  <si>
    <t>TRAJNICE:</t>
  </si>
  <si>
    <t>3.2.15.</t>
  </si>
  <si>
    <r>
      <t xml:space="preserve">Agapanthus umbellatus, </t>
    </r>
    <r>
      <rPr>
        <sz val="8"/>
        <rFont val="Arial"/>
        <family val="2"/>
        <charset val="238"/>
      </rPr>
      <t>BIJELI,</t>
    </r>
    <r>
      <rPr>
        <i/>
        <sz val="8"/>
        <rFont val="Arial"/>
        <family val="2"/>
        <charset val="238"/>
      </rPr>
      <t xml:space="preserve"> Ø lonca 18</t>
    </r>
  </si>
  <si>
    <t>3.2.16.</t>
  </si>
  <si>
    <t>Festuca glauca, clt 5</t>
  </si>
  <si>
    <t>POKRIVAČI TLA:</t>
  </si>
  <si>
    <t>3.2.17.</t>
  </si>
  <si>
    <t>Cistus x purpureus 'Alan Fradd', Ø lonca22 cm</t>
  </si>
  <si>
    <t>3.2.18.</t>
  </si>
  <si>
    <t>Hypericum calycinum, clt 3</t>
  </si>
  <si>
    <t>3.2.19.</t>
  </si>
  <si>
    <t>Rhynospermum jasminopides, clt 3</t>
  </si>
  <si>
    <t>3.3.</t>
  </si>
  <si>
    <t>Ostali materijal potreban za sadnju:</t>
  </si>
  <si>
    <t>3.3.1.</t>
  </si>
  <si>
    <t>Osmocote exact 15-9-11+2,5MgO+Me</t>
  </si>
  <si>
    <t>3.3.2.</t>
  </si>
  <si>
    <t xml:space="preserve">Organski briketirani gnoj Stallatico </t>
  </si>
  <si>
    <t>3.3.3.</t>
  </si>
  <si>
    <t>Cilindrično tokareni i dubinski impregnirani kolci (oblice) Ø 6cm; h 2,5 m, 3 kolca / stablo.</t>
  </si>
  <si>
    <t>4.</t>
  </si>
  <si>
    <t>4.1.</t>
  </si>
  <si>
    <t>4.2.</t>
  </si>
  <si>
    <r>
      <t>Nabava i dovoz vulkanskog kamena kao malča za živice, sadne zdjelice drveća i gredice, tip KAO: Lapillo-vulkanski kamen, dimenzije 8-16 mm, crveno smeđe boje. Fco gradilište, istovareno. P= 655m</t>
    </r>
    <r>
      <rPr>
        <vertAlign val="superscript"/>
        <sz val="8"/>
        <rFont val="Arial"/>
        <family val="2"/>
        <charset val="238"/>
      </rPr>
      <t>2</t>
    </r>
    <r>
      <rPr>
        <sz val="8"/>
        <rFont val="Arial"/>
        <family val="2"/>
        <charset val="238"/>
      </rPr>
      <t>.</t>
    </r>
  </si>
  <si>
    <t>4.3.</t>
  </si>
  <si>
    <r>
      <t>Ugradnja vulkanskog kamena kao malča za živice, sadne zdjelice drveća i gredice. Postavlja se direktno na zemlju u količini 50 litara/m</t>
    </r>
    <r>
      <rPr>
        <vertAlign val="superscript"/>
        <sz val="8"/>
        <rFont val="Arial"/>
        <family val="2"/>
        <charset val="238"/>
      </rPr>
      <t>2</t>
    </r>
    <r>
      <rPr>
        <sz val="8"/>
        <rFont val="Arial"/>
        <family val="2"/>
        <charset val="238"/>
      </rPr>
      <t>.</t>
    </r>
  </si>
  <si>
    <t>5.1.</t>
  </si>
  <si>
    <t>Široki  iskop, širine otprilike 40 cm, a na mjestima i šire - prema projektu, dubine 10 cm u tlu 2/3 kategorije, s ostavljanjem iskopa sa strane, P=345 m³. Probrani materijal iz iskopa se koristi za niveliranje terena, a ostatak se odvozi na određenu lokaciju unutar autokampa. Iskop se vrši na projektom predviđenim dijelovima oko mobilnih kućica.</t>
  </si>
  <si>
    <r>
      <t xml:space="preserve"> m</t>
    </r>
    <r>
      <rPr>
        <vertAlign val="superscript"/>
        <sz val="8"/>
        <rFont val="Arial"/>
        <family val="2"/>
        <charset val="238"/>
      </rPr>
      <t>3</t>
    </r>
  </si>
  <si>
    <t>5.1.1.</t>
  </si>
  <si>
    <t>Nabava, dovoz i ugradnja geotextil platna, 300 g/m². Postavlja se u prethodno iskopan pojas (kanal) širine 40 cm a na mjestima i šire, tako da se platno rubno sa svake strane podigne za 10 cm.</t>
  </si>
  <si>
    <t xml:space="preserve"> m²</t>
  </si>
  <si>
    <t>5.1.2.</t>
  </si>
  <si>
    <t>Nabava, dovoz i postavljanje kamenog agregata (rizle) dimenzije 8/16 mm u sloju od 10 cm, na prethodno postavljeni geotextil oko mobilnih kućica i udrenažama oluka..</t>
  </si>
  <si>
    <t>5.2.</t>
  </si>
  <si>
    <t>Izrada malih upojnih bunara za odvod oluka na MH (3 kom po MH)</t>
  </si>
  <si>
    <t>5.2.1.</t>
  </si>
  <si>
    <t>Iskop jame dubine 50x50x50 cm. Obračun po m3.</t>
  </si>
  <si>
    <t>5.2.2.</t>
  </si>
  <si>
    <t>Nabava, dobava i ugradnja perforirane cijevi Ø 250-300 mm dužine 40-50 cm. Obračun po m'.</t>
  </si>
  <si>
    <t>5.2.3.</t>
  </si>
  <si>
    <t>Ispuna perforirane cijevi drenažnim materijalom od kamenog agregata (rizle) dimenzije 8/16 mm, do 5 cm od vrha cijevi. Obračun po m3.</t>
  </si>
  <si>
    <t>5.2.4.</t>
  </si>
  <si>
    <t>Završni sloj od kamenog oblutka bijele boje dim. 16-32 mm u debljini od 5 cm. Obračun po m3.</t>
  </si>
  <si>
    <t>ZEMLJANI I GRAĐEVINSKI RADOVI</t>
  </si>
  <si>
    <t>Napomena:</t>
  </si>
  <si>
    <t>Opskrbni vod PE 63mm  polaže se  u iskope fekalne odvodnje u prvoj fazi radova. Izvode opskrbne cijevi i komunikacijskog kabla navodnjavanja obavezno zaštititi i označiti .</t>
  </si>
  <si>
    <t>Priprema gradilišta i uklanjanje prepreka, pregled i ispitivanje instalacija temeljnog razvoda vode i automatike, dovoz strojeva i opreme za rad i sl..</t>
  </si>
  <si>
    <t>kpl.</t>
  </si>
  <si>
    <t>1.2.</t>
  </si>
  <si>
    <t>Kombinirani strojni i ručni iskop rova, širine rova do 30cm, na dubinu 30 cm za polaganje lateralnih cjevovoda. U cijenu dužnog metra iskopa uračunati potrebna proširenja rova za ugradnju uređaja za navodnjavanje uz rubove prometnica i staza.
U cijenu stavke uključiti uklanjanje krupnijeg kamenja iz iskopa, utovar i odvoz na gradski deponij.</t>
  </si>
  <si>
    <t>1.3..</t>
  </si>
  <si>
    <t>Zatrpavanje svih rovova materijalom iz iskopa. Zatrpavanje se vrši u dva sloja s ručnim i strojnim zbijanjem rova.
Obračun po dužnom metru rova.</t>
  </si>
  <si>
    <t>1.4.</t>
  </si>
  <si>
    <t>Izvedba prodora u betonskom zidu debljine 20cm radi prolaska opksrbne cijevi PP63mm  te sanacija otvora nakon prolaska instalacije</t>
  </si>
  <si>
    <t>kom.</t>
  </si>
  <si>
    <t>1.5.</t>
  </si>
  <si>
    <t>Obijanje svježe betonske posteljice rubnjaka prometnica i staza za ugradnju rasprskivača. Posteljica se obija u širini cca. 10 cm na način da se uz rubnjak ostavlja slobodan prostor visine cca. 20cm za ugradnju rasprskivača neposredno uz rubnjak.</t>
  </si>
  <si>
    <t>1.6.</t>
  </si>
  <si>
    <t>Proturna rebrasta  DN110 dvoslojna cijev za provlačenje el.kabela  i cijevi lateralnog razvoda  ispod tvrdih površina. Nabava, doprema i ugradba.</t>
  </si>
  <si>
    <t>INSTALATERSKI RADOVI</t>
  </si>
  <si>
    <t>Položajno iskolčenje za rasprskivače razmjeravanjem projektirane međusobne udaljenosti na terenu, uz označavanje položaja zabodenim kolcem, zastavicom, šipkom iz armaturnog željeza ili sl.</t>
  </si>
  <si>
    <t>Položaji uređaja ne određuju se geodetskim prenošenjem točaka na terenu već zadržavanjem projektom predviđenih međusobnih udaljenosti uređaja radi postizanja predviđene uniformnosti i efikasnosti navodnjavanja.</t>
  </si>
  <si>
    <t>Pri određivanju položaja uređaja voditi računa o svim eventualnim izmjenama u planu sadnje ili obliku površina, te broj i raspored uređaja prilagoditi prema potrebi. Obračun po ugrađenom rasprskivaču.</t>
  </si>
  <si>
    <t>Dobava  i ugradnja priključne i vodomjerne garniture za potrebe sustava navodnjavanja. Priključak se izvodi na postojeći opskrbni vod R 3”, vanjske vodovodne instalacije  . Pozicija prikaza na u situaciji. Polazni vod sustava za navodnjavanje PEHD 63mm. Na mjestu priključka izvodi se vodomjerna garnitura za kontrolno očitanje potrošnje te priključak za tlačno pražnjenje sistema.   Stavka uključuje sav potreban rad i sitni i potrošni materijal potreban za izvedbu priklju                    Materijal:                                                                                                                                                 2x-nipla1"1/2”                  
 1x -redukcijska nipla R1"1/2x1" m/ž
 1x - Tlačna spojnica 63x1"1/2 m
 1x – impulsni vodomjer DN40
 2x - kuglasti ventil DN40
 1x - kuglasti ventil DN25
 2x - t-komad R1"1/2
 2x  – koljeno R1”1/2”</t>
  </si>
  <si>
    <t>Dobava, doprema i polaganje cijevi iz polietilena PE100, 63x3,8mm, SDR17, 10 bara. Stavka uključuje dobavu i ugradnju kvalitetnih spojnica iz polipropilena PN10 za izvedbu kompletnog cjevovoda s ograncima i spojevima na razdjelne ventile. Obračun po dužnom metru ugrađenog cjevovoda.</t>
  </si>
  <si>
    <t>Dobava, doprema i polaganje cijevi iz polietilena PE100, 50x2,9mm, SDR17, 10 bara. Stavka uključuje dobavu i ugradnju kvalitetnih spojnica iz polipropilena PN10 za izvedbu kompletnog cjevovoda s ograncima. Obračun po dužnom metru ugrađenog cjevovoda.</t>
  </si>
  <si>
    <t xml:space="preserve">Dobava, doprema i polaganje cijevi iz polietilena PE100, 40x2,4mm, SDR17, 10 bara za izvedbu lateralnih vodova. Stavka uključuje dobavu i ugradnju kvalitetnih spojnica iz polipropilena PN10 za izvedbu kompletnog cjevovoda s ograncima. Obračun po dužnom metru cjevovoda. </t>
  </si>
  <si>
    <t xml:space="preserve">Dobava, doprema i polaganje cijevi iz polietilena PE100, 32x1,9mm, SDR17, 10 bara za izvedbu lateralnih vodova. Stavka uključuje dobavu i ugradnju kvalitetnih spojnica iz polipropilena PN10 za izvedbu kompletnog cjevovoda s ograncima. Obračun po dužnom metru cjevovoda. </t>
  </si>
  <si>
    <t>Ispiranje instalacije po sekcijama. Ispiranje se vrši čistom vodom nakom bušenja otvora u lateralnim cijevima, prije ugradnje rasprskivača i spajanja cijevi kap po kap. Ukoliko se cijev ispire nakon ugradnje rasprskivača ispiranje se vrši kroz otvoreni kraj cjevovoda. Ispiranje se vrši s količinom minimalno dva volumena segmenta cijevi koji se ispire.</t>
  </si>
  <si>
    <t>2.8.</t>
  </si>
  <si>
    <t>Dobava, doprema i polaganje bakrenog  kabela s izolacijom i plaštem od PVC mase, standard DIN VDE 0276 dio 603, za podzemnu ugradnju, s punim bakrenim vodičem presjeka 5 x 1,5mm2, tip PP00 / N-YY.
U cijenu izvedbe uključiti količinu od cca. 100m' PE cijevi za zaštitu kabela na prolascima ispod prometnica i staza.</t>
  </si>
  <si>
    <t>2.9.</t>
  </si>
  <si>
    <t>Dobava, doprema i ugradnja kuglastog ventila promjera R1"1/2 (DN40) za priključak sklopova s elektroventilima  Stavka uključuje dobavu i ugradnju pripadajućih spojnih elemenata iz PP NP10bar:
Koljeno 1"1/2Ž ... 1 kom.
Nipla 1"1/2 ... 1 kom.
Mehanička spojnica 63x1"1/2M ... 1 kom.
Pripadajući brtveni materijal</t>
  </si>
  <si>
    <t>2.10.</t>
  </si>
  <si>
    <t>Dobava i ugradnja elektromagnetskog ventila R1" s  s regulatorom  protoka i 24V špulom tip Rain Bird 100-PGA. Stavka uključuje dobavu i ugradnju odgovarajućeg navojnog komada (T-komad ili koljeno 1") i dvije niple za izradu ventilskog sklopa, sa svim potrebnim brtvenim materijalom, te dvije vodotijesne spojnice tip Rain Bird DBR/Y6 po ventilu za spajanje na kabel automatike.</t>
  </si>
  <si>
    <t>2.11.</t>
  </si>
  <si>
    <t>Dobava i ugradnja ventilske kutije iz ojačanog polipropilena, za ugradnju elektromagnetskih ventila, dim. 701x533x307mm, tip Rain Bird VB-JMB-H. Udaljenost između poklopca okna i drenažne podloge ne smije biti manja od 40cm. Prije ugradnje kutije na dno jame položiti geotekstil da se spriječi ulazak zemlje ispod kutije.</t>
  </si>
  <si>
    <t>2.12.</t>
  </si>
  <si>
    <t>Dobava i ugradnja spojnog kompleta za ugradnju rasprskivača na lateralni cjevovod. Komplet se sastoji od obujmice odgovarajućeg promjera, komada fleksibilne spojne cijevi Ø16mm prosječne duljine 1m, te dva prijelazna komada 16mm x (1/2" ili 3/4"), s pripadajućim brtvenim materijalom.</t>
  </si>
  <si>
    <t>2.13.</t>
  </si>
  <si>
    <t>Dobava i ugradnja statičkog pop-up rasprskivača priključka 1/2", sektorski i puni krug, dometa 0,9 - 5,5 m, za radni pritisak 1,0 - 2,1 bar - tip RAIN BIRD  1804. Stavka uključuje spajanje rasprskivača na pripremljene spojne cijevi, visinsko podešavanje i ručno zbijanje zemlje oko rasprskivača za sprječavanje naginjanja uređaja u radu.</t>
  </si>
  <si>
    <t>2.14.</t>
  </si>
  <si>
    <t>Dobava i ugradnja statičkog pop-up rasprskivača priključka 1/2", sektorski i puni krug,sa ugrađenim bespovratnim ventilom, dometa 0,9 - 5,5 m, za radni pritisak 1,0 - 2,1 bar - tip RAIN BIRD  1804 SAM. Stavka uključuje spajanje rasprskivača na pripremljene spojne cijevi, visinsko podešavanje i ručno zbijanje zemlje oko rasprskivača za sprječavanje naginjanja uređaja u radu.</t>
  </si>
  <si>
    <t>2.15.</t>
  </si>
  <si>
    <t>Dobava i ugradnja filtera s predsetiranim regulatorom pritiska, za ugradnju na izlaznu stranu elektromagnetskog ventila serije DVF, R 1" tip kao Rain Bird IPRF 100 RBY. Filter se ugrađuje iza elektroventila. Stavka uključuje niplu i kolčak R1" za izvedbu spoja te potreban brtveni materijal. Ovaj tiip regulatora ugrađuje se na linije s cijevi kap-po-kap. Ugrađuje se jedan regulator po elektromagnetskom ventilu.</t>
  </si>
  <si>
    <t>2.16.</t>
  </si>
  <si>
    <t>Dobava i ugradnja dizni za statičke rasprskivače, tip Rain Bird serija HE-VAN uključivo podešavanje dometa i kuta rada.</t>
  </si>
  <si>
    <t>2.17.</t>
  </si>
  <si>
    <t>Dobava i ugradnja kompleta za spajanje cijevi kap po kap na lateralni cjevovod. Komplet se sastoji od obujmice odgovarajućeg promjera, komada fleksibilne spojne cijevi Ø16mm tip RAIN BIRD SPX FLEX prosječne duljine 1m, te  prijelaznog komada 16mmx3/4" tip RAIN BIRD SBE-075, s pripadajućim brtvenim materijalom.</t>
  </si>
  <si>
    <t>2.18.</t>
  </si>
  <si>
    <t>Dobava i polaganje cijevi kap-po-kap za površinsku ugradnju sa samoregulirajućim kapaljkama, za pritisak 0,6 do 4 bara, razmak kapaljki 33 cm, 2,3 l/h po kapaljki, dvoslojna, smeđa, tip Rain Bird XFD Drip Line. Stavka uključuje dobavu i ugradnju kuka za vertikalnu stabilizaciju cijevi protiv izdizanja pod pritiskom. Kuke se ugrađuju na svakih 2 m' cijevi. Stavka uključuje sav potreban ubodni spojni materijal promjera 17mm tip RAIN BIRD serije XFF. Obračun po dužnom metru ugrađene cijevi.</t>
  </si>
  <si>
    <t>m</t>
  </si>
  <si>
    <t>2.19.</t>
  </si>
  <si>
    <t>Dobava, doprema i ugradnja nadžbuknog elektroormarića približne dimenzije 50x60x20cm s bravicom i ključem.
Ormarić se montira na drvenu konstrukciju  na mjesto prikazano na situaciji. U cijenu uračunati dobavu i izvedbu kabelskih kanalica 30x17mm u duljini cca. 5m'.</t>
  </si>
  <si>
    <t>2.20.</t>
  </si>
  <si>
    <t>Dobava, doprema i ugradnja u nadžbukni ormarić programatora navodnjavanja tip Rain Bird ESP-Me.U cijenu uračunati dva modula s 6 stanica( ESP-SM6).
Stavka uključuje kompletno povezivanje vanjske instalacije automatike, uzemljenja programatora i oborinskog senzora s programatorom te spajanje napajanja programatora na jedan od postojećih izvora napajanja na fasadi objekta.
Za izvedbu napajanja konzultirati tehničke službe naručitelja.</t>
  </si>
  <si>
    <t>Dobava i ugradnja oborinskog senzora tip Rain Bird RSD Bex. Mjerač oborine ugrađuje se na  lokaciju izloženu direktnoj oborini. Stavka uključuje iskop jame 50x50x50cm te postavu pocinčane cijevi 3/4" dužine 2,5m i betoniranje temelja.</t>
  </si>
  <si>
    <t>Izrada sheme izvedenog stanja instalacija u .dwg formatu. Shema mora uključiti precizno evidentirane trase i profile cjevovoda i kabela automatike, položaj rasprskivača i armatura, oznake ugrađenih dizni na rasprskivačima, broj pripadajuće lateralne linije za svaki uređaj.</t>
  </si>
  <si>
    <t>Programiranje rada sustava s izradom korisničkih programa i obukom korisnika za korištenje i održavanje sustava.</t>
  </si>
  <si>
    <t>Nabava, dobava i postavljanje PVC rubnjaka (graničnika) radi odvajanja gredica, živica i drenaža MH-ova od travnjaka kao i obrubljivanja sadnih zdjelica stabala (Ø 100 cm) u travnjaku (tip kao "Lacogreen – PRO BOR" 120/4 mm crne boje). Postavlja se na dubinu od 13 cm u prethodno usko iskopani kanal tako da iznad gotove površine terena bude uzdignut do 1 cm. Kod živica se postavlja u širini od 60 cm. Rubnjak se učvršćuje klinovima i zemljom od iskopa. Višak materijala od iskopa odvesti na deponij koji se nalazi unutar kampa.</t>
  </si>
  <si>
    <t>SADNJA BILJNOG MATERIJALA</t>
  </si>
  <si>
    <t>UGRADNJA PVC RUBNJAKA I MALČA</t>
  </si>
  <si>
    <t>UGRADNJA KAMENOG AGREGATA OKO MH I DRENAŽA OLUKA</t>
  </si>
  <si>
    <t>II.3.a)</t>
  </si>
  <si>
    <t>II.3.b)</t>
  </si>
  <si>
    <t>ODVODNA OBORINSKA KANALIZACIJA</t>
  </si>
  <si>
    <t>c) DN200</t>
  </si>
  <si>
    <t>MH zona 29+1</t>
  </si>
  <si>
    <t>parking</t>
  </si>
  <si>
    <t>izvan zone MH (proširenje prometnice, vanjska pješačka staza itd.)</t>
  </si>
  <si>
    <t>Dobava i ugradnja cestovnih opločnika proizvođača SEMMELROCK, model Einstein, sive boje, dim. 20x20x10cm. Stavkom je obuhvaćena i podloga od tucanika 4-8 mm u debljini sloja 3-5 cm, fugiranje reški kvarcnim pijeskom (0,6-1,3 mm), zbijanje opločene površine vibro pločom sa gumom (površinu prije zbijanja dobro očistiti) u oba smjera, ponovno furiganje reški kvarcnim pijeskom i završno čišćenje površina. Stavkom je obuhvaćeno i eventualno potrebno pripasivanje i piljenje opločnika pri ugradnji, čišćenje opločenih površina i zbrinjavanje škarta i otpadnog materijala sa odvozom na za to registriranu deponiju. U jediničnoj cijeni stavke uključen je sav potreban rad, materijal i transport. Obračun po m2 gotovih opločenih površina.</t>
  </si>
  <si>
    <t>a) DN25</t>
  </si>
  <si>
    <t>e) DN80</t>
  </si>
  <si>
    <t>d) kanali kanalizacija (fekalna + oborinska)</t>
  </si>
  <si>
    <t>IZRADA ŠAHTA SA LJEVANOŽELJEZNIM POKLOPCEM</t>
  </si>
  <si>
    <t>f) vanjska pješačka staza</t>
  </si>
  <si>
    <t>f) vanjska pješačka staza d=50cm</t>
  </si>
  <si>
    <t>g) prometnica d=65cm</t>
  </si>
  <si>
    <t>b) terase</t>
  </si>
  <si>
    <t>c) glavna pješačka staza</t>
  </si>
  <si>
    <t>d) sporedne pješačke staze</t>
  </si>
  <si>
    <t>e) parking</t>
  </si>
  <si>
    <t>g) prometnica</t>
  </si>
  <si>
    <t>a) MH</t>
  </si>
  <si>
    <t>h) površina ispred gospodarskog dvorišta</t>
  </si>
  <si>
    <t>h) površina ispred gospodarskog dvorišta d=65cm</t>
  </si>
  <si>
    <t>OPLOČNICI CASTELLO ANTICO</t>
  </si>
  <si>
    <t>Uklanjanje, prema prethodnom dogovoru sa ovlaštenim predstavnikom investitora, postojećih stabala zajedno sa panjevima. Stavka uključuje rad na visini uz upotrebu auto škale. Rezanje trupaca i debljih grana na dužinu od 1,0m. Strojni ukrcaj granja na kamion, te odvoz na deponiju udaljenu do 5km, prema dogovoru sa ovlaštenim predstavnikom investitora. U jediničnoj cijeni stavke uključen je sav potreban rad, materijal i transport. Obračun po kom.</t>
  </si>
  <si>
    <t>Izrada asfaltnog zastora iz habajućeg sloja HS 11 debljine 5cm sve u zbijenom stanju. U jediničnoj cijeni stavke uključen je sav potreban rad, materijal i transport. Obračun po m2.</t>
  </si>
  <si>
    <t>IZRADA ASFALTNOG ZASTORA</t>
  </si>
  <si>
    <t>BRAVARSKI RADOVI</t>
  </si>
  <si>
    <t xml:space="preserve">Zvučna ograda  visine panela 2000 mm - montira se na AB  temelje  - ograda se sastoji od pocinčanih čeličnih stupova HEA 160 između kojIih dolazi visoko apsorpcijski jednostrani aluminijski panel - stupovi se preko čelične ploče međusobno spajaju , sve  detalje dogovoriti kod izvedbe zida  Sve prema opisu i nacrtu </t>
  </si>
  <si>
    <t>Dobava  ograde  kao gore navedena fco/gradilište / skladište izvođača, neistovareno</t>
  </si>
  <si>
    <t>Dobava sveg ostalog materijala potrebnog za ispunjenje opisa stavke , sav potreban rad za ispunjenje stavke kao i istovar, skladištenje, čuvanje, transport do objekta i po objektu, prijenos do mjesta ugradbe, ugradba i sl. za sve navedeno pod a/ , i b/.</t>
  </si>
  <si>
    <t>OGRADA OKO BOXA ZA SMEĆE</t>
  </si>
  <si>
    <t>Izrada betonskog platoa za postavu boxa za smeće na kojem će se ugraditi ograda koja je u zasebnoj stavci (ograda se izrađuje od čeličnih stupova 10x10cm koji su ubetonirani a AB temelje ili spojeni preko anker ploče). U jediničnu cijenu uključen je sav potreban rad, materijal i transport. Obračun po m2.</t>
  </si>
  <si>
    <t>DEMONTAŽA POSTOJEĆE OGRADE</t>
  </si>
  <si>
    <t>I.2.5.</t>
  </si>
  <si>
    <t>DEMONTAŽA POSTOJEĆIH DVORIŠNIH VRATIJU (PORTUNA)</t>
  </si>
  <si>
    <t>I.2.6.</t>
  </si>
  <si>
    <t>Demontaža postojećih portuna na dvije pozicije. Skladištenje istih na lokaciji unutar kampa prema dogovoru sa ovlaštenim predstavnikom investitora. U jediničnoj cijeni stavke uključen je sav potreban rad, materijal i transport. Obračun po m'.</t>
  </si>
  <si>
    <t>ISKOP ZA TRAKASTE TEMELJE</t>
  </si>
  <si>
    <t>Strojni iskop rova za trakaste temelje potpornog zida u terenu B ktg. Pristup vozilom moguć je do mjesta izvođenja radova. U jediničnu cijenu uključen je sav potreban rad, materijal i transport. Obračun po m³ iskopa u sraslom stanju.</t>
  </si>
  <si>
    <t>Dobava materijala i izrada armirano betonskog trakastog temelja za potporni zid u iskopu, djelomično u oplati, betonom C-25/30 (MB-30). Izvedbu prilagoditi stanju na terenu. U jediničnu cijenu uključen je sav potreban rad, materijal i transport. Armatura u cijeni. Obračun po m³ izvedenog temelja.</t>
  </si>
  <si>
    <t>Dobava materijala i izrada potpornog zida betonskim bloketima d=20cm, visina do cca 65cm. U jediničnu cijenu stavke uključen je sav potreban rad, materijal i transport. Obračun kako slijedi:.</t>
  </si>
  <si>
    <t>obostrana oplata</t>
  </si>
  <si>
    <t>armatura</t>
  </si>
  <si>
    <t>beton</t>
  </si>
  <si>
    <t>visoki zid</t>
  </si>
  <si>
    <t>niski potporni zidovi</t>
  </si>
  <si>
    <t>IZRADA TRAKASTIH TEMELJA NISKIH POTPORNIH ZIDIĆA</t>
  </si>
  <si>
    <t>IZRADA TRAKASTIH TEMELJA VISOKOG ZIDIĆA</t>
  </si>
  <si>
    <t>IZRADA VISOKOG ZIDA</t>
  </si>
  <si>
    <t>IZRADA NISKIH POTPORNIH ZIDIĆA</t>
  </si>
  <si>
    <t>niski zid uz parking</t>
  </si>
  <si>
    <t>niski zid uz personalni dom</t>
  </si>
  <si>
    <t>zatvaranje kampa uz ulazni portla</t>
  </si>
  <si>
    <t>jednostrana oplata</t>
  </si>
  <si>
    <t>Dobava materijala i izrada AB trakastog temelja i nadtemelja betonom C-25/30 (MB-30). Nadtemelji služe za šarafanje nosača ograde box-a za smeće. Izvedbu prilagoditi stanju na terenu. U jediničnu cijenu uključen je sav potreban rad, materijal i transport. Armatura u cijeni. Obračun po m³ izvedenog temelja.</t>
  </si>
  <si>
    <t>IZRADA TRAKASTOG TEMELJA BOXA ZA SMEĆE</t>
  </si>
  <si>
    <t>ZVUČNA OGRADA - opcija</t>
  </si>
  <si>
    <t>Izrada, dobava i montaža ograde oko kontejnera za smeće, ograđuje se plato veličine 5 x 6,5 m. Visina ograde je 200 cm. Ograda se izrađuje od čeličnih stupova 10x10 cm, koji su ubetonirani a AB temelje ili spojeni preko anker ploče. Izvana na njih dolazi ograda od vučene žice, pocinčana , obojena u boju po izboru ovlaštenog predstavnika investitora. U jediničnu cijenu uključen je sav potreban rad, materijal i transport. Obračun po kpl.</t>
  </si>
  <si>
    <t>plato boxa za smeće</t>
  </si>
  <si>
    <t>d)</t>
  </si>
  <si>
    <t>pogloga za postavu ograde kod gospodarskog dvorišta</t>
  </si>
  <si>
    <t>IZRADA PLATO-A BOXA ZA SMEĆE</t>
  </si>
  <si>
    <t>OGRADA OKO GOSPODARSKOG DVORIŠTA</t>
  </si>
  <si>
    <t>Osiguranje beznaponskog stanja u zoni obuhvata radova ze vrijeme trajanja radova, te osiguranja gradilišnih priključnih ormara za potrebe gradilišta s ispitivanjem istih.</t>
  </si>
  <si>
    <t>Trasiranje postoječih srednjenaponskih kablova u zoni obuhvata radova. Označavanje na svakih 10 metara s oznakom dubine srednjenaponskog kabela. Trasiranje potrebno je izvesti s lociranjem na 50Hz te s osiguranjem u beznaponskom stanju svih ostalih NN kabela. obračun po m'</t>
  </si>
  <si>
    <t>1.3.</t>
  </si>
  <si>
    <t>Troškovi utvrđivanja podzemnih instalacija uz prisustvo ovlaštenih predstavnika investitora.</t>
  </si>
  <si>
    <t>sati</t>
  </si>
  <si>
    <t>Osiguranje beznaponskog stanja u zoni obuhvata radova za cijelo vrijeme trajanja radova</t>
  </si>
  <si>
    <t>kompl</t>
  </si>
  <si>
    <t>Demontaža postoječih stupova javne rasvijete visine 6m skladištenje u blizini gradilišta. Isti se naknadno ponovno montiraju. Ponovna montaža nije uključena u stavku</t>
  </si>
  <si>
    <t>Demontaža postoječih stupova javne rasvijete visine 6m skladištenje u na lokaciji dogovorenoj sa predstavnikom investitora ili odlaganje na za to predviđeno odlagalište.</t>
  </si>
  <si>
    <t>1.7.</t>
  </si>
  <si>
    <t xml:space="preserve">Kratko spajanje  kablova koji se napuštaju </t>
  </si>
  <si>
    <t>1.8.</t>
  </si>
  <si>
    <t>Odštemavanje postojećeg AB temelja stupa JR, te odvoz istoga na deponiju.</t>
  </si>
  <si>
    <t>Opći uslovi za izvođenje radova na izmiještanju postojećeg SN KABELA</t>
  </si>
  <si>
    <t xml:space="preserve">Ukupna i jedinične cijene koje Izvoditelj ponudi i unese u troškovnik u svim stavkama sadrži dobavu, dopremu, kompletne pripremne i građevinske radove,iskopi u zemlji bez obzira na kategoriju, polaganje kabela, elektromontažne radove vezane za novopoložene i postojeće kabele i čelije u SN razvodima koji su predmet zahvata po ovom projektu uključujući nužne zahvate radi kompletiranja radova do pune funkcije, kompletnu antikorozivnu zaštitu, ispitivanje i puštanje u rad, potreban montažni materijal i pribor kao i sav pomoćni materijal i radovi ( eventualno potrebna drvena građa, zaštitna sredstava, osiguranje gradilišta, skladištenje materijala, vezice, sve potrebne nosače i obujmice, vijčani materijal, sitan montažni materijal i slično), organizaciju gradilišta, skladištenje i osiguranje dobavljenog i ugrađenog materijala do primopredaje Investitoru-naručitelju, osiguranje od šteta prema trećim osobama tijekom građenja, ispitivanja i probnog rada, opskrbu gradilišta električnom energijom, osiguranje gradilišta te </t>
  </si>
  <si>
    <t xml:space="preserve">uređaja i materijala do primopredaje objekata odnosno materijala i uređaja po predmetnom troškovniku. U ponuđenim cijenama mora od strane izvoditelja biti uključeno vrijeme za probni rad i dokazivanje traženih karakteristika materijala i zahtjeva iz projekta. </t>
  </si>
  <si>
    <t>U cijeni ponuđene stavke treba također predvidjeti sve potrebne građevinske i obrtničke radove koje treba obaviti radi kompletiranja ugovorenog rada do pune funkcije i primopredaje kao što su razni proboji u betonu ili zidu, vodonepropusne i protupožarne barijere i slično. Svi postupci i radovi kod izvođenja ugovorenih radova moraju biti  od izvoditelja dobro planirani, na vrijeme izvedeni, predviđeni i ponuđeni u punom obimu i količinama predviđenim troškovnikom, vodeći računa da isporučena oprema bude kompletna ( izvoditelj mora ponuditi i predvidjeti kompletan potreban pribor i sitni montažni materijal do pune pogonske sposobnosti ugovorene tehnološke cjeline unutar cijene stavke ), funkcionalna i u skladu sa hrvatskim važećim propisima za tražene radove i opremu. Stručne i specijalističke radove</t>
  </si>
  <si>
    <t xml:space="preserve">Investitora posebno naručene radove ili dobavu. Izvođač radova mora sa predstavnicima Investitora i po potrebi HEP-a prije početka radova obići lokaciju radova radi upoznavanja sa situacijom građevine i svim ostalim bitnim podacima za sigurnost svih osoba učesnika u predviđenom radu. Izvođač radova sukladno odredbama Zakona o gradnji, Zakona o zaštiti na radu i Zakona o zaštiti od požara mora prije neposrednog uvođenja u posao Investitoru i Nadzoru dostavi imenovanje odgovorne osobe - voditelja radova, popis osoba koje će biti angažirane kod izvođenja radova, imenovanje osoba zaduženih za provođenje mjera zaštite na radu i zaštite od požara, elaborat uređenja gradilišta i terminski plan izvođenja radova. Izvoditelj za sve radove i postupke koji se moraju obaviti po premetnom ugovoru i ovom troškovniku potpuno samostalno i o svom trošku provodi mjere zaštite na radu i mjere zaštite od požara. Pritom se strogo mora pridržavati važeće zakonske regulative i "Pravila i mjera sigurnosti pri radu na elektrodistribucijskim postrojenjima" - HEP Bilten 94.  Ukoliko se Izvoditelj ne pridržava u cijelosti ovih "Općih uslova za izvođenje </t>
  </si>
  <si>
    <t xml:space="preserve">radova Naručitelj može prekinuti radove, poništiti ugovor, izvesti radove sa drugim kompetentnim izvođačem o trošku Izvoditelja (potpisnika ovog troškovnika) koji tada snosi i naknadu za Naručitelju učinjene direktne i indirektne štete. </t>
  </si>
  <si>
    <t xml:space="preserve">Radove smiju obavljati samo za to obučene i školovane osobe za koje će Izvođač-potpisnik ugovora dostaviti važeće potvrde-certifikate o osposobljenosti za te radove. Prije potpisa Ugovora za izvođenje radova Izvoditelj mora detaljno proučiti projektnu dokumentaciju. </t>
  </si>
  <si>
    <t xml:space="preserve">Izvoditelj potpisom ugovora i svojom stručnošću garantira da je detaljno proučio projekt, razumio sve zahtjeve iz projekta i troškovnika, da su troškovnikom predviđene količine dovoljne da se projekt izvede u cijelosti kako je shemama i opisom u projektu ili troškovniku prikazano, te da je ponudio i da će stručno kako to proizvođač predviđene opreme zahtijeva izvesti kompletnu isporuku i izvesti sve radove do pune funkcije, da će ugrađene uređaje, opremu i pribor ispitati i po odobrenju nadzorne službe po projektom predviđenim postupcima sigurno pustiti u trajni rad te predati naručitelju u predviđenoj kvaliteti i ugovorenom terminu, a traženu kvalitetu potvrditi u toku i po završetku radova sa odgovarajućim postupcima, certifikatima, potvrdama o kvaliteti i sukladnosti isporučene robe i ispitnim listama. </t>
  </si>
  <si>
    <t>PRIPREMNO DEMONTAŽNI RADOVI</t>
  </si>
  <si>
    <t>Označavanje  podrujčja zahvata rada i osiguranje pristupa gradilištu od strane neovlaštenih osoba. Provjera svih potrebnih podataka prije demontaže uređaja i odspajanja kabela ( oznake kabela i uređaja, kontrola vrtnog polja na sabirnicama SN i NN postrojenja, sve oznake i slično ).</t>
  </si>
  <si>
    <t>Iskolčenje trase kabelskog kanala, provjera, detektiranje i označavanje sudara trase novoga kabela sa drugim postojećim podzemnim instalacijama.</t>
  </si>
  <si>
    <t>Uspostavljanje, provjera i osiguranje beznaponskog stanja svih uređaja u vodnim poljima trafostanica  koja su premet rada. Radovi se izvode na SN kabelu koji povezuje TS Ulika 1 i TS Ulika 3</t>
  </si>
  <si>
    <t>Izrada Eleborata izmještanja kabela u suradnji s HEP ODS-om, troškovi manipulacija u SN postrojenjima za potrebe izvodjenje radova na prelociranju postojećih SN kablova</t>
  </si>
  <si>
    <t xml:space="preserve"> ISKOP, UREĐENJE I ZATRPAVANJE KABELSKOG KANALA</t>
  </si>
  <si>
    <t>GOSN</t>
  </si>
  <si>
    <t>Iskop kabelskog kanala bez obzira na kategoriju zemljišta i trasu kabela. Dno kanala mora biti fino i ravno isplaniran, materijal od iskopa koji će se koristiti za zatrpavanje kanala deponirati na sigurno odstojanje uz prometnicu na način da se omogući lokalni promet i osigura mogućnosti strojnog polaganja kabela na način da se ne obrušava u kanal; u cijenu ove stavke uračunati i eventualno potrebnu oplatu i pribor za osiguranje dubljeg iskopa ( u dužini kanala od cca 20 m ). Na sudaru sa postojećim podzemnim instalacijama ili kod podkopavanja parapetnih zidova i sličnih postojećih objekata iskop treba obaviti pažljivo kombinirajući pažljivi strojni i ručni iskop.</t>
  </si>
  <si>
    <t xml:space="preserve">m³  </t>
  </si>
  <si>
    <t>Dobava, doprema i razastiranje po svoj širini kabelskog kanala pijeska granulacije 0-4 u sloju od 15 do 20 cm prije i u sloju od 15 do 20 cm poslije polaganja kabela.</t>
  </si>
  <si>
    <t>Zatrpavanje kabelskog kanala po završetku elektromontažnih radova – prvi dio ( prvi sloj) nakon razastiranja pijeska obavezno kabelski kanal zasuti slojem od 30 cm rahlijeg materijal iz iskopa – ovaj se sloj nabija dijelom ručno a dijelom pažljivo strojno. Završni sloj koji se nasipava iskopa – ovaj se sloj nabija sloj po sloj dijelom ručno a dijelom pažljivo strojno. Završnu površinu potrebno je pažljivo zaravnati čistom zemljom, pograbljati i izvaljati valjkom. Postojeće puteve potrebno je pažljivo dovesti u prvobitno stanje i dodatno pažljivo izvaljati valjkom. Zelene površine autokampa koje su zahvaćene radovim potrebno je zasijati travom i dva do tri puta kod zvršnih radova zaliti.</t>
  </si>
  <si>
    <t>Nabava materijala i izrada kabelskih zdenaca. 
Izrada kamene podloge, izrada dvostrane daščane oplate sa ostavljanjem otvora za prolaz cijevi, ugradnja dvostruke armaturne mreže Q221 f6,5/15, betoniranje dna s ostavljanjem otvora za drenažu, betoniranje (a.b.) stranica zdenaca debljine 20 cm betonom MB 20, obrada cementnom žbukom otvora oko cijevi na ulazu u zdenac,  ispuna otvora za drenažu na dnu zdenca tucanikom veličine 30 mm.</t>
  </si>
  <si>
    <t>Izrada daščane oplate, ugradnja armature, ugradnja duplog okvira poklopca nosivosti 250 kN i betoniranje betonom MB30 gornjeg dijela zdenca, te montaža na zdenac, kitanje elastičnim kitom spojeva zdenca i bet. okvira.  Uzdencu je potrebno izvesti izjednačenje potencijala metalne mase poklopca i nosača poklopaca.</t>
  </si>
  <si>
    <t>Vrh zdenca prilagoditi koti okolnog terena, a kota vrha poklopca treba odgovarati koti asfalta. Nabijanje materijala oko stranica zdenca.
Dubinu kabelskih zdenaca prilagoditi dubini postojećih instalacija.</t>
  </si>
  <si>
    <t>Zdenac unutarnjih dimenzija 160x100, dubine 100 cm</t>
  </si>
  <si>
    <t>Zdenac unutarnjih dimenzija 140x80, dubine 100 cm</t>
  </si>
  <si>
    <t>Rezanje strojem asfaltnih površina, dizanje i odvoz otpadnog materijala na ovlašteni deponiju ( svi troškovi prijevoza i reciklaže u cijeni stavke). Obračun po m².</t>
  </si>
  <si>
    <t xml:space="preserve">m² </t>
  </si>
  <si>
    <t>Popravak asfalta  -  izrada dva sloja asfalta  -  5 cm veznog sloja  i  3 cm habajućeg sloja ( rubovi postojećeg asfalta precizno izrezani, očišćeni i prešpricani emulzijom ). Obračun po m².</t>
  </si>
  <si>
    <t xml:space="preserve">Odvoz viška materijala od iskopa i ostalih radova na gradsku deponiju ili na mjesto po zahtjevu Investitora ( do 10 km udaljenosti od lokacije na kojoj se radovi izvode - svi troškovi uključeni u cijenu stavke ). </t>
  </si>
  <si>
    <t xml:space="preserve">Pažljivo ručni iskop radi križanja sa drugim instalacijama </t>
  </si>
  <si>
    <t>Dobava i ugradnja betonske cijevi fi 150 mm ( DN 150 ) tipa kao Samoborka B - po polaganju kabela potrebno je ulaze u cijevi zabrtviti da u njih ne ulazi zemlja.</t>
  </si>
  <si>
    <t>ELEKTROMONTAŽNI RADOVI</t>
  </si>
  <si>
    <t>Dobava, doprema i polaganje zaštitnih krutih PVC cijevi crvene boje  Φ 110 mm.  Prije narudžbe neposredni izvoditelj ovih radova obavezno mora precizno izmjeriti označenu trasu na terenu kako bi se spriječila eventualna greška radi mogućih odstupanja od projektirane trase.</t>
  </si>
  <si>
    <t>Dobava, doprema i polaganje zaštitnih krutih PVC cijevi crvene boje  Φ 75 mm.  Prije narudžbe neposredni izvoditelj ovih radova obavezno mora precizno izmjeriti označenu trasu na terenu kako bi se spriječila eventualna greška radi mogućih odstupanja od projektirane trase.</t>
  </si>
  <si>
    <t>Dobava, doprema i polaganje 20 kV kabela tip XHE 49-A 1x 150/25 mm² (sukladno IEC 60 502-2) . Prije narudžbe neposredni izvoditelj ovih radova obavezno mora precizno izmjeriti označenu trasu kabela na terenu kako bi se spriječila eventualna greška, a radi mogućih odstupanja od projektirane trase kabela ( naručiti dužine kabela da polaganje izvede bez spojnica).</t>
  </si>
  <si>
    <t>Dobava i izvedba kabelskih spojnica 20 kV tipa Raychem tipa  POLJ-24/1X120-240 ( komplet za spajanje tri jednožilna kabela XHP 48-A / XHE 49-A  1 x 150 mm² )</t>
  </si>
  <si>
    <t xml:space="preserve">Dobava, polaganje u rub kabelskog kanala i spajanje pokositrenog  Cu užeta 50 mm². Uže se polaže u zemlju koja se po polaganju nabija uz njega.  Spaja se originalnim alatima C  ili  H  kompresionim spojnicama,  a na krajevima u postrojenju masivnim gnječnim stopicama.  U ponudu je uključeno Cu uže, C ili H spojnice, stopice, potreban toplopocinčani vijčani materijal i materijal za inpregnaciju spojeva i izlaza iz terena ( inpregnant i dekorodal traka ).  </t>
  </si>
  <si>
    <t xml:space="preserve">Dobava, polaganje u rub kabelskog kanala i spajanje toplopocinčane trake FeZn  30x4 mm.Traka se polaže u zemlju na "nož", a zemlja se po polaganju dobro nabija uz traku.  Traka se spaja se sa originalnim toplopocinčanim križnim spojnicama ili spojnicama traka-Cu uže. Spojevi se impregniraju vrućim premazom bitumena i dekorodal trake.  U ponudu je uključen potreban toplopocinčani vijčani materijal i materijal za inpregnaciju spojeva i izlaza iz terena ( inpregnant i dekorodal traka ). </t>
  </si>
  <si>
    <t>Dobava i polaganje u kanal upozoravajuće trake VN/ 80 crvene boje u skladu sa zahtjevima projekta.</t>
  </si>
  <si>
    <t xml:space="preserve">Dobava i ugradnja u trasu kabela  betonskih blokova sa mesinganim znakama VN KABEL. </t>
  </si>
  <si>
    <t>2.21.</t>
  </si>
  <si>
    <t xml:space="preserve">Dobava i montaža raznog sitnog montažnog materijala ( prilagodne nemagnetske kabelske obujmice, materijal za čišćenje kabela kod izrade spojnica, potreban nespecificirani vijčani i sličan materijal, PVC, oznake kabela i slično )  </t>
  </si>
  <si>
    <t>2.22.</t>
  </si>
  <si>
    <t xml:space="preserve">Dobava i polaganje u kabelski kanal na završni sloj pijeska po polaganju SN kabela betonskih bloketa dinenzije 40x20x9 cm - bloketi se polažu na način da se preko cijevi polaže u širini 40 cm. </t>
  </si>
  <si>
    <t>2.23.</t>
  </si>
  <si>
    <t>Ispitivanje izolacije kabela – žila i plašta ( prije i završno poslije polaganja ), otpora uzemljenja, izvedba naponske probe, kontrola vektora ( vrtnog polja ), provijera usklađenosti faza radi mogučnosti paralenog rada kablova, podešenje zaštite, označavanje svih kabela u TS i po kanalu trajnim oznakama u skladu sa uzancama naručitelja i Distribucije, usaglašavanje i zamjena jednopolnih shema i oznaka u trafostanicama, probni rad i primopredaja radova. U ponudu su uključeni troškovi mjernih kola, prijevoza i svih ostalih radova potrebnih za izvedbu navedenih radova. Obračun po kabelu (3x  1x (20 kV XHP 48A) 150mm2).</t>
  </si>
  <si>
    <t>2.24.</t>
  </si>
  <si>
    <t>Izrada dokumentacije izvedenog stanja od ovlaštenog projektanta. Potrebno izraditi 1p, 3p shemu NN i SN razvoda. Označavanje maksimalnih struja odvoda po pojedinom odlazu proračunski i ispitivanjem struja kratkog spoja pojedinog odvoda. Dokumentacija se predaje u dwg obliku i papirnatom obliku.</t>
  </si>
  <si>
    <t>2.25.</t>
  </si>
  <si>
    <t>Razni nepredviđeni troškovi.</t>
  </si>
  <si>
    <t>Iskolčenje, trasiranje i obilježavanje trase iskopa zajedno s predstavnicima investitora s označavanjem mijesta kolizija s postoječim instalacijama.</t>
  </si>
  <si>
    <t>Iskop kanala prosječne širine 40-60 cm ili proširenje  u zoni zajedničkih trasa, cm, dubine 80 cm u zemljištu mješovite ktg za postavu kablova sa odbacivanjem iskopanog materijala uz rub iskopa.U jediničnu cijenu uračunati i izradu proširenja i iskope za šahtove te ostala eventualna potrebna kopanja.</t>
  </si>
  <si>
    <t>Isto kao st. 2 samo ručni iskop na mjestima križanja nove trase kanala sa postojećom infrastrukturom.</t>
  </si>
  <si>
    <t>3.4.</t>
  </si>
  <si>
    <t>Izrada pješčane posteljice debljine 10 cm u uvaljanom stanju iz mašinskog pijeska (granulacije 0-4) sa zatrpavanjem cijevi/kabela do 10 cm iznad tjemena uz potrebno nabijanje.</t>
  </si>
  <si>
    <t>3.5.</t>
  </si>
  <si>
    <t>Zatrpavanje ostatka rova probranim materijalom iz iskopa.</t>
  </si>
  <si>
    <t>3.6.</t>
  </si>
  <si>
    <t>Odvoz viška materjala iz iskopa na deponiju.</t>
  </si>
  <si>
    <r>
      <t>m</t>
    </r>
    <r>
      <rPr>
        <vertAlign val="superscript"/>
        <sz val="8"/>
        <rFont val="Arial"/>
        <family val="2"/>
        <charset val="238"/>
      </rPr>
      <t>3</t>
    </r>
  </si>
  <si>
    <t>3.7.</t>
  </si>
  <si>
    <t>Demontaža postojeće NH2 letvu u NN bloku TS ulika te dobava i ugradnje NH3 ABB ili Schnneider Rastavne letve komplet s tri osiguraća NH 3 od 400A</t>
  </si>
  <si>
    <t>3.8.</t>
  </si>
  <si>
    <r>
      <t xml:space="preserve">Dobava, ugradnja i spajanje samostojećeg razvodnog ormara oznake </t>
    </r>
    <r>
      <rPr>
        <b/>
        <sz val="8"/>
        <rFont val="Arial"/>
        <family val="2"/>
        <charset val="238"/>
      </rPr>
      <t>SSRO-1</t>
    </r>
    <r>
      <rPr>
        <sz val="8"/>
        <rFont val="Arial"/>
        <family val="2"/>
        <charset val="238"/>
      </rPr>
      <t xml:space="preserve"> Ormar je tvorničke sa pripadajućim postoljem u zaštiti IP55. Zatvarnje ormara s polucilindričnom bravom ASSA Abloy prema kodu investitora. Ormar se sastoji od sljedećih elemenata:</t>
    </r>
  </si>
  <si>
    <t>* Samostojeći razvodni ormar tvorničke izvedbe dimenzije 1000x1250x312, komplet s postoljem, vratima i bravom, montažnom pločom, uvodnicama za kabele.(Mosdorfer/Schneider/ABB/Rittal)</t>
  </si>
  <si>
    <t>* Rastavna pruga, ABB, vel.3/3P/630A, M12</t>
  </si>
  <si>
    <t>* Rastavna pruga, ABB, vel.2/3P/400A, M12</t>
  </si>
  <si>
    <t>* Rastavna pruga, ABB, vel.01/3P/250A,M8</t>
  </si>
  <si>
    <t>* Rastavna pruga, ABB, vel.00/3P/160A,M8</t>
  </si>
  <si>
    <t>* NV uložak vel. 2, 200-400A/400V AC</t>
  </si>
  <si>
    <t>* NV uložak vel. 00, 50-100A/400V AC</t>
  </si>
  <si>
    <t>*ASSA Abloy polucilindar</t>
  </si>
  <si>
    <t>* Svjetiljka za ormar</t>
  </si>
  <si>
    <t>* sabirnice, stezaljke, natpisne pločice i ožičenje, jednopolna shema, atest ovlaštene ustanove</t>
  </si>
  <si>
    <t>3.9.</t>
  </si>
  <si>
    <r>
      <t xml:space="preserve">Dobava, ugradnja i spajanje samostojećeg razvodnog ormara oznake </t>
    </r>
    <r>
      <rPr>
        <b/>
        <sz val="8"/>
        <rFont val="Arial"/>
        <family val="2"/>
        <charset val="238"/>
      </rPr>
      <t>SSRO-2 i SSRO-3</t>
    </r>
    <r>
      <rPr>
        <sz val="8"/>
        <rFont val="Arial"/>
        <family val="2"/>
        <charset val="238"/>
      </rPr>
      <t xml:space="preserve"> Ormar je tvorničke sa pripadajućim postoljem u zaštiti IP55. Zatvarnje ormara s polucilindričnom bravom ASSA Abloy prema kodu investitora. Ormar se sastoji od sljedećih elemenata:</t>
    </r>
  </si>
  <si>
    <t>3.10.</t>
  </si>
  <si>
    <t>Dobava, ugradnja i spajanje samostojećeg razvodnog ormara oznake  ROMH 14/rec, ROMH 25-29/9-13 i ROMH 01-08/23-24   za priključak do 10 mobilnih kućica. Ormar je tvorničke izvedbe sa pripadajućim postoljem u zaštiti IP55. Ormar se sastoji od sljedećih elemenata:</t>
  </si>
  <si>
    <t>* Razvodni ormarić OS 500x400x245 (ŠxVxD) u zaštiti IP55, komplet sa postoljem (Mosdorfer/Schneider/ABB/Rittal)</t>
  </si>
  <si>
    <t>* montažna ploča</t>
  </si>
  <si>
    <t xml:space="preserve">* odvodnici prenapona tip B+C, 12,5kA (10/350)/280V, 3p+NPe tip.V50-B+C/3+Npe proizvođača OBO Bettremann </t>
  </si>
  <si>
    <t>* kombinirana zaštitna sklopka KZS C25A /300mA, 2p, 10kA</t>
  </si>
  <si>
    <t xml:space="preserve"> * Glavni prekidač ABB XT-2 In 100A s integriranom zaštitnom jedinicom Ekip DIP LS/I  36kA (XT2 160 R100 100 Ekip LS/I 067 057 )</t>
  </si>
  <si>
    <t>* din nosač</t>
  </si>
  <si>
    <t>* automatski osigurač C32, 2P, 10 Ka</t>
  </si>
  <si>
    <t>* ulazno - izlazne stezaljke 6-10mm2</t>
  </si>
  <si>
    <t>* uvodnice za kabel NAYY-O 4x50mm2</t>
  </si>
  <si>
    <t>* uvodnice za kabel FG7OR 3x6mm2</t>
  </si>
  <si>
    <t>* bravica ASSA Abloy prema kodu investitora</t>
  </si>
  <si>
    <t>* sabirnice, stezaljke, natpisne pločice i ožičenje, jednopolna shema, uvodnice za kabele, bravica,  atest ovlaštene ustanove</t>
  </si>
  <si>
    <t>3.11.</t>
  </si>
  <si>
    <t>Iskop bez obzira na kategoriju tla za temelj samostojećeg razvodnog ormara (SSRO) (dxšxv) dim. 1,5x0,7x1m =1 m³. Izrada tucaničke podloge za ormarić SSRO debljine 10 cm (1,2 x 0,5m). Izrada betonske podloge za ormarić SSRO debljine 10 cm (1,2 x 0,5m). Zatrpavanje oko temelja ormarića SSRO, uz zbijanje materijala oko temelja.</t>
  </si>
  <si>
    <t>3.12.</t>
  </si>
  <si>
    <t>Dobava i polaganje kabela u ranije pripremljen kabelski rov ili uvlačenje u prethodno položene cijevi.</t>
  </si>
  <si>
    <t>FG7OR 4x70 mm2</t>
  </si>
  <si>
    <t>FG7OR 4x25 mm2</t>
  </si>
  <si>
    <t>FG7OR 4x16 mm2</t>
  </si>
  <si>
    <t>FG7OR 3x6 mm2</t>
  </si>
  <si>
    <t>PP00-A 4x150mm2</t>
  </si>
  <si>
    <t>PP00-A 4x50mm2</t>
  </si>
  <si>
    <t>3.13.</t>
  </si>
  <si>
    <t>Spoj kabela u vanjskom samostojećem razvodnom ormaru, priključka mobilnih kućica na stezaljke, te u samostojećim ormarima na strujne letve, komplet sa izradom završetka kabela,potrebnim stopicama, stezaljkama, vijcima i maticama.</t>
  </si>
  <si>
    <t>PP-OO-A 4x150mm2</t>
  </si>
  <si>
    <t>PP-OO-A 4x50mm2</t>
  </si>
  <si>
    <t>3.14.</t>
  </si>
  <si>
    <t xml:space="preserve">Dobava i izrada rayhem spojnice za dole navedene kabele, komplet sa svim nespecificiranim radovima i materijalom </t>
  </si>
  <si>
    <t>3.15.</t>
  </si>
  <si>
    <t xml:space="preserve">Dobava i ugradnja utičnice (utikača) 32A/3p, IP 67, za spoj mobilne kućice na NN infrastrukturu. </t>
  </si>
  <si>
    <t>3.16.</t>
  </si>
  <si>
    <t>Dobava i polaganje trake FeZn 30x4 u prethodno iskopani rov komplet s potrebnim spojnicama.</t>
  </si>
  <si>
    <t>3.17.</t>
  </si>
  <si>
    <t>Izrada spoja razvodnog ormarića na uzemljivač sa izvodima izrađenim od Cu užeta 50 mm² duljine do 1,5 m, komplet sa potrebnom kombiniranom spojnicom FeZn traka/Cu uže. Nakon izrade spoja spojnicu antikorozivno zaštititi bitumenom.</t>
  </si>
  <si>
    <t>3.18.</t>
  </si>
  <si>
    <t>Izrada spoja mobilne kućice na uzemljivač sa izvodima izrađenim od Cu užeta 50 mm² duljine do 3,0 m, komplet sa potrebnom kombiniranom spojnicom FeZn traka/Cu uže, te spojnicom za prihvat na mobilnu kućicu. Nakon izrade spoja spojnicu antikorozivno zaštititi bitumenom.</t>
  </si>
  <si>
    <t>3.19.</t>
  </si>
  <si>
    <t>PVC traka upozorenja "POZOR-ENERGETSKI KABEL", polaže se prije zasipavanja kanala završnim slojem zemlje na dubini od 30 cm ispod površine, ovisno o vrsti kanala.</t>
  </si>
  <si>
    <t>3.20.</t>
  </si>
  <si>
    <t>Dobava i polaganje PVC štitnika crvene boje dim. 14×100 cm, polažu se nakon nasipavanja drugog sloja pijeska na cca 50-55 cm ispod površine.</t>
  </si>
  <si>
    <t>3.21.</t>
  </si>
  <si>
    <t>Dobava i ugradnja rebraste PSC Ø110mm cijevi za potrebe polaganja kabela NAYY-O 4x150.</t>
  </si>
  <si>
    <t>PSC Ø110mm</t>
  </si>
  <si>
    <t>PSC Ø75 mm</t>
  </si>
  <si>
    <t>PSC Ø50 mm</t>
  </si>
  <si>
    <t>3.22.</t>
  </si>
  <si>
    <t>Označavanje svih kabela u svim razvodnim ormarima s trajnom oznakom.</t>
  </si>
  <si>
    <t>3.23.</t>
  </si>
  <si>
    <t>Označavanje svih ormara s Trajnom oznakom, sistemom zaštite, munjom i oznakom opasnosti.</t>
  </si>
  <si>
    <t>3.24.</t>
  </si>
  <si>
    <t>Ispitivanje električne instalacije od strane ovlaštene ustanove i izdavanje zapisnika o ispitivanju.</t>
  </si>
  <si>
    <t>* neprekinutosti zaštitnih vodiča</t>
  </si>
  <si>
    <t>* izolacijskog otpora električne instalacije</t>
  </si>
  <si>
    <t>* funkcionalnosti instalirane opreme</t>
  </si>
  <si>
    <t>* ispravnosti zaštite od indirektnog dodira</t>
  </si>
  <si>
    <t>* otpora uzemljenja</t>
  </si>
  <si>
    <t>* uzemljenja metalnih masa</t>
  </si>
  <si>
    <t>* podešenosti prekidaća</t>
  </si>
  <si>
    <t>* mjerenje struja kratkih spojeva na svim razvodnim ormarima</t>
  </si>
  <si>
    <t>3.25.</t>
  </si>
  <si>
    <t>Izrada projekta izvedenog stanja od strane ovlaštenog inžinjera u dva papirnata oblika te na CD mediju u PDF i DWG formatu.</t>
  </si>
  <si>
    <t>3.26.</t>
  </si>
  <si>
    <t>Nepredviđeni radovi priznaju se samo po odobrenju nadzornog inženjera:</t>
  </si>
  <si>
    <t>U slučaju nuđenja drugih svjetiljaka od svjetiljaka navedenih u troškovniku potrebno je:</t>
  </si>
  <si>
    <t xml:space="preserve"> - napisati u ponudi točan tip svjetiljke koja se nudi kao zamijenska</t>
  </si>
  <si>
    <t xml:space="preserve"> - predočiti svijetlotehničke proračune iz kojih je razvidno da zadovoljavaju tražene svijetlotehničke vrijednosti prema zahtjevima iz projekta. Svijetlotehnički proračun treba biti izrađen u verificiranom programu Relux ili Dialux. Uz ponudu priložiti LDT fileove  nuđenih svjetiljki kako bi investitor mogao izvršiti svjetlotehničku provjeru</t>
  </si>
  <si>
    <t xml:space="preserve"> - Priložiti tehničku dokumentaciju (katalog ovjeren sa strane proizvođača) proizvođača ili certifikate / ispitna izvješča akreditiranih laboratorija, koji dokazuju da je nuđena svjetiljka istih električnih i mehaničkih karakteristika kao i projektirana</t>
  </si>
  <si>
    <t xml:space="preserve"> - priložiti dokaz jednakovrijednosti proizvoda u skladu s Zakonom o javnoj nabavi</t>
  </si>
  <si>
    <t>Troškovi utvrđivanja podzemnih instalacija uz prisustvo ovlaštenih predstavnika.</t>
  </si>
  <si>
    <t>Trasiranje i iskolčenje trase kabela na osnovu projektne dokumentacije.</t>
  </si>
  <si>
    <t>Odštemavanje "kape" na temelju stupa javne rasvjete (JR), odspajanje vodiča u priključnoj kutiji, demontaža stupa JR (h=6m) komplet sa rasvjetnim tijelom radi potrebe premještanja, komplet sa svim nespecifiicranim radovima</t>
  </si>
  <si>
    <t>4.4.</t>
  </si>
  <si>
    <t>Pažljivo odštemavanje postojećeg AB temelja stupa JR  dimenzija 60x60x60 cm kako se nebi oštetili napojni kablovi te odvoz istoga na deponiju.</t>
  </si>
  <si>
    <t>4.5.</t>
  </si>
  <si>
    <t>Iskop kanala prosječne širine 40 ili  proširenje u zoni zajedničkih trasa, cm, dubine 80 cm u zemljištu mješovite ktg za postavu kablova sa odbacivanjem iskopanog materijala uz rub iskopa.U jediničnu cijenu uračunati i izradu proširenja i iskope za šahtove te ostala eventualna potrebna kopanja.</t>
  </si>
  <si>
    <t>4.6.</t>
  </si>
  <si>
    <t>4.7.</t>
  </si>
  <si>
    <t>4.8.</t>
  </si>
  <si>
    <t>4.9.</t>
  </si>
  <si>
    <t>4.10.</t>
  </si>
  <si>
    <t>Dobava i ugradnja samostojećeg razvodnog ormara oznake SSRO-JR Ormar je tvorničke sa pripadajućim postoljem u zaštiti IP55. Zatvarnje ormara s polucilindričnom bravom ASSA Abloy prema kodu investitora. Ormar se sastoji od sljedećih elemenata:</t>
  </si>
  <si>
    <t>* Samostojeći razvodni ormar tvorničke izvedbe dimenzije 1000x1250x312, komplet s postoljem, vratima i bravom, montažnom pločom, uvodnicama za kabele.</t>
  </si>
  <si>
    <t xml:space="preserve">Dobava i ugradnja glavnog prekidaća XT2 160 R100 100 Ekip LS/I 067 057 </t>
  </si>
  <si>
    <t xml:space="preserve">* Rastavna pruga, ABB, XLP 00 </t>
  </si>
  <si>
    <t xml:space="preserve">* osigurač (tip 00) 25A-80A     </t>
  </si>
  <si>
    <t>* Rastavna sklopka za cilindrične osigurače 10x38mm, 3P/32A</t>
  </si>
  <si>
    <t>* Cilindrični osigurač, 10x38, 20A, gG, 400V AC</t>
  </si>
  <si>
    <t xml:space="preserve">* automatski prekidač B10A-16A, 1P </t>
  </si>
  <si>
    <t>* prenaponska zaštita tip 1(B), 3P+N, MC 50-B/3+1 50kA</t>
  </si>
  <si>
    <t>* RCD 40/0,3A, 4P</t>
  </si>
  <si>
    <t xml:space="preserve">* automatski prekidač C10A, 1P </t>
  </si>
  <si>
    <t>* Grebenasta sklopka, 1-0-2/1P/20A, na DIN nosač</t>
  </si>
  <si>
    <t>* Instalacijski sklopnik 3P NO AC-3 50A- AC-1 100A s pomočnim kontaktima + NO+NC+TEF4-ON, TEF4-OFF</t>
  </si>
  <si>
    <t>* Instalacijski sklopnik 3P NC AC-3 50A- AC-1 100A s pomočnim kontaktima + NO+NC+</t>
  </si>
  <si>
    <t>* Uklopni sat, digitalni, godišnji, ASTRO, 2 kanala, 3ŠM</t>
  </si>
  <si>
    <t>* Hygrostat - Termostat 0-60°C, 40-90% rF, 1 C/O - 8A (AC240)</t>
  </si>
  <si>
    <t>* Grijač 15W/65°C sa priključnim stezaljkama</t>
  </si>
  <si>
    <t>* Ventilator s filterom 145x145x70mm IP54, 19 W/44 m3/h</t>
  </si>
  <si>
    <t>* Izlazni filter 145x145x26mm IP54</t>
  </si>
  <si>
    <t>4.11.</t>
  </si>
  <si>
    <t>Dobava i izrada rayhem spojnica za kabel tipa FG16OR 4x 16mm2, za potrebe produžavanja kabela za JR, komplet sa svim potrebnim nespecificiranim radovima</t>
  </si>
  <si>
    <t>4.12.</t>
  </si>
  <si>
    <t>Dobava, polaganje i spajanje kabela:</t>
  </si>
  <si>
    <t>FG16OR 4x 16mm2</t>
  </si>
  <si>
    <t>FG16OR 3x4 mm2</t>
  </si>
  <si>
    <t>FG16OR 5x1,5 mm2</t>
  </si>
  <si>
    <t>4.13.</t>
  </si>
  <si>
    <t>Izrada završetka na kabelu:</t>
  </si>
  <si>
    <t>4.14.</t>
  </si>
  <si>
    <t>Strojni ili ručni iskop rova bez obzira na ktg.  tla  dim.  70x70x70cm  za potrebe temelja stupa JR na novu lokaciju. Odvoz viška materijala na deponij.</t>
  </si>
  <si>
    <t>4.15.</t>
  </si>
  <si>
    <t>Betoniranje temelja rasvjetnog stupa betonom C16/20, dimenzije 0,6mx0,6mx0,6m, komplet sa ugradnjom rebraste cijev Ø50 mm  (3x1,5m),   sidrenih vijaka - potrebno izraditi nove za stupove JR   h=6m (Pali Campion).  Uračunati sav potreban materijal i rad za "šalovanje" ukoliko, uslijed neodgovarajućeg  iskopa, isto bude potrebno, te zbijanje materijala oko napravljenog temelja U cijenu temelje uračunati i potrebne sidrene ankere.</t>
  </si>
  <si>
    <t>4.16.</t>
  </si>
  <si>
    <t>Izvedba nadtemeljne kape stupa iz betona C16/20, sa izvedbom završne glazure na bočnim stijenkama okvira u potrebnoj glatkoj oplati . U cijenu uračunati potrebno šalovanje/oplatu.</t>
  </si>
  <si>
    <t>4.17.</t>
  </si>
  <si>
    <t>Iskop terena za temelj stupića niske rasvjete PLATEK PLATEK  TRIS 1800 , planiranje i nabijanje terena te izrada armiranobetonskog temelja stupa,  dimenzija 40x40x50 cm. U stavci je uračunato ostavljanje prodora za instalacije prilikom betonaže, sva potrebna oplata i postavljanje ankera.</t>
  </si>
  <si>
    <t>4.18.</t>
  </si>
  <si>
    <t>Iskop terena za temelj stupića niske rasvjete Platek Tris cod. 3333611.06, snage 21W , planiranje i nabijanje terena te izrada armiranobetonskog temelja stupa,  dimenzija 40x40x50 cm. U stavci je uračunato ostavljanje prodora za instalacije prilikom betonaže, sva potrebna oplata i postavljanje ankera.</t>
  </si>
  <si>
    <t>4.19.</t>
  </si>
  <si>
    <t>Iskop terena za podnu rasvjetu  rasvjete tip kao Platek Mini Anello Inox cod. 8403618,snage 11W ,  dimenzija 40x40x40 cm. U stavci je uračunato ostavljanje prodora za instalacije, sva potrebna oplata.</t>
  </si>
  <si>
    <t>4.20.</t>
  </si>
  <si>
    <t>Iskop terena za temelj stupova visoke rasvjete (6m), planiranje i nabijanje terena te izrada armiranobetonskog temelja stupa,  dimenzija 60x60x60 cm. U stavci je uračunato ostavljanje prodora za instalacije prilikom betonaže, sva potrebna oplata i postavljanje ankera.</t>
  </si>
  <si>
    <t>4.21.</t>
  </si>
  <si>
    <t>Izrada spoja stupa JR na uzemljivač sa izvodima izrađenim od Cu užeta 50 mm² duljine do 1,5 m, komplet sa potrebnom kombiniranom spojnicom FeZn traka/Cu uže. Nakon izrade spoja spojnicu antikorozivno zaštititi bitumenom.</t>
  </si>
  <si>
    <t>4.22.</t>
  </si>
  <si>
    <t>Montaža i spajanje postojećeg stupa JR i rasvjetnog tijela,  izradom "kape",  i svih potrebnih nespecificiranih radova</t>
  </si>
  <si>
    <t>4.23.</t>
  </si>
  <si>
    <t>Dobava i polaganje trake FeZn 25x4 u prethodno iskopani rov komplet s potrebnim spojnicama.</t>
  </si>
  <si>
    <t>4.24.</t>
  </si>
  <si>
    <t xml:space="preserve">Dobava i polaganje plastične savitljive cijevi crvene boje za polaganje u zemlju    za polaganje kablova rasvjete. </t>
  </si>
  <si>
    <t xml:space="preserve">Ø 40mm </t>
  </si>
  <si>
    <t xml:space="preserve">Ø 32mm </t>
  </si>
  <si>
    <t>DN - rasvjeta</t>
  </si>
  <si>
    <t>4.25.</t>
  </si>
  <si>
    <t>Dobava, montaža i spajanje  FCO gradilište rrasvjetni stupić Platek Tris 3333612TR.06, 26w 3000k Triac dimmabilni, 3685lm/2880lm visine 180cm fi160mm IP66 IK10 CLII boja aluminij komplet s priključnom kutijom i sidrenim ankerima 8950075 prema boji investitora</t>
  </si>
  <si>
    <t>a) dobava FCO gradilište, neistovareno</t>
  </si>
  <si>
    <t>b) istovar, ugradanja i spajanje i sav materijal potreban za ispunjenje stavke osim navedenog pod a)</t>
  </si>
  <si>
    <t>4.26.</t>
  </si>
  <si>
    <t>Dobava, montaža i spajanje  FCO gradilište stupić Platek Tris cod. 3333611.06, snage 21W, jačine svijetlosnoga toka 2070LM, temperature 3000K, stupanj zaštite IP66, IK10, dim ∅160x900mm, , sive boje,  komplet sa ankerom cod. 8950075</t>
  </si>
  <si>
    <t>4.27.</t>
  </si>
  <si>
    <t>Dobava, montaža i spajanje  FCO gradilište rasvjetnog tijela tip kao Platek Frog cod. 8800013.01, led snage 9.6W, jačine sjetlosnoga toka  595Lm, temperature 3000K, stupanj zaštite IP68, IK08, clasa I, način upravljanja On/Off, crne boje, Šiljak H 500mm, cod. 9005180 , konektor IP68 3x1.5 cod. 8917014</t>
  </si>
  <si>
    <t>4.28.</t>
  </si>
  <si>
    <t>Dobava, montaža i spajanje  FCO gradilište rasvjete tip kao Platek Mini Anello Inox cod. 8403618,snage 11W, jačine svijetlosnoga toka 775 LM, snop svijetla 44°, temperature 3000 K, stupanj zaštite IP68, IK 10, dim ∅152x80mm, način upravljenja triac dim, bijele boje,  Ugradna kutija 100mm cod. 8945015,  Konektor ulaz-izlaz IP68 za kablove 3x4mm2 cod. 8917004</t>
  </si>
  <si>
    <t>4.29.</t>
  </si>
  <si>
    <t>Dobava, montaža i spajanje  FCO gradilište rasvjetnog tijela tip kao LUMENIA E LUM 1 STANDARD, Cod. E LUM 24.040.010, LED  snage 40W, jačine svjetlosnoga toka 3800 Lm, temperature 3000K, komplet s Zhaga konektorom, stupanj zaštite IP66, dim. 660x300x260mm</t>
  </si>
  <si>
    <t>b) istovar, ugradanja i spajanje na stupu visine 6m</t>
  </si>
  <si>
    <t>c) programiranje svjetiljke prema zahtijevu investitora</t>
  </si>
  <si>
    <t>4.30.</t>
  </si>
  <si>
    <t>Dobava i montaža rasvjetnog stupa tip kao Pali Campion visine 6 m, prihvat na stup fi 60, komplet sa sidrenim vijcima, priključnom kutijom, poklopcem te vijcima.</t>
  </si>
  <si>
    <t>b) istovar, ugradanja</t>
  </si>
  <si>
    <t>4.31.</t>
  </si>
  <si>
    <t>Dobava i ugradnje svijetiljke kao tip LUMENIA S1S.T.SA.12.30.002.3080.11.000.3.CPL ili jednakovrijedna koja mora zadovoljavat sljedece karakteristike::</t>
  </si>
  <si>
    <t>Maksimalna snaga svijetiljke: 30W</t>
  </si>
  <si>
    <t>Minimalni ukupni izlazni svjetlostni tok svijetiljke: 3725 lm</t>
  </si>
  <si>
    <t>Kućište i nasadnik svjetiljke izrađeni od tlačno lijevanog aluminija s antikorozivnim premazom.</t>
  </si>
  <si>
    <t>Konstrukcijski je gornja površina svjetiljke izvedena na način da su u tijelo svjetiljke integrirana rashladna rebra duž cijelog kućišta svjetiljke čime se osigurava bolje pasivno hlađenje (prirodnom konvekcijom zraka) LED modula i LED drivera.</t>
  </si>
  <si>
    <t>Pokrov svjetiljke od ravnog kaljenog stakla minimalne debljine 4 mm. Brtvljenje kućišta svjetiljke putem silikonske brtve, svi aplicirani vijci, podloške i matice od nehrđajućeg čelika.</t>
  </si>
  <si>
    <t>LED diode i/ili LED moduli u čvrstom i direktnom kontaktu s vanjskim dijelom kućišta. Nije dozvoljeno mehaničko pričvršćenje LED dioda i/ili LED modula putem termovodljive paste, termovodljivog ljepila, termovodljive trake ili nekog drugog materijala koji podrazumijeva da su LED diode i/ili LED moduli zalijepljeni (pričvršćeni) na kućište, za čiju bi zamijenu trebalo koristiti alat.</t>
  </si>
  <si>
    <t>Prihvat svjetiljke (nasadnik) za mogućnost montaže direktno na stup i konzolu promjera Ø60 mm. Nasadnik mora biti sastavni dio svjetiljke, adapteri nisu dopušteni.</t>
  </si>
  <si>
    <t>Modularna konstrukcija svjetiljke koja ima mogućnost višestrukog otvaranja kućišta (bez upotrebe alata) za potrebe servisa na stupu ili konzoli.</t>
  </si>
  <si>
    <t>Mogućnost zasebne zamjene: LED modula, odvodnika prenapona, LED drivera.</t>
  </si>
  <si>
    <t>Prekid napajanja u slučaju otvaranja ili servisiranja svjetiljke. U svjetiljci treba bit ugrađena rastavna sklopka koja dovodi svjetiljku u beznaponsko stanje prilikom otvaranja kućišta.</t>
  </si>
  <si>
    <t>Programabilni driver svjetiljke - mora omogućiti jednostavno programiranje režima rada svjetiljke. Mogućnost programskog podešavanja bežičnim (bez obzira na protokol / način programiranja npr. NFC, BT, WiFi, indukcijski, itd.) programatorom bez potrebnog vlastitog napajanja svjetiljke.</t>
  </si>
  <si>
    <t>Mogučnost automatske regulacija nivoa svjetlosnog toka na 5 razina prema zahtjevu naručitelja.</t>
  </si>
  <si>
    <t>Svjetiljka mora imati SR driver i standardan zhaga 18 konektor koji omogučava nadgradnju svjetiljke s modulom za bežičnu komunikaciju.</t>
  </si>
  <si>
    <t>Masa svjetiljke ≤ 6 kg.</t>
  </si>
  <si>
    <t>Stupanj zaštite od prodora prašine i vode: min. IP66</t>
  </si>
  <si>
    <t>Stupanj zaštite od mehaničkog udara: min. IK 09</t>
  </si>
  <si>
    <t>Korelirana temperatura nijanse bijelog svjetla (CCT): 3000 K ±5%</t>
  </si>
  <si>
    <t>CRI  indeks – indeks uzvrata boje minimalno 80,</t>
  </si>
  <si>
    <t xml:space="preserve">ULOR: 0%, </t>
  </si>
  <si>
    <t>Životni vijek LED modula: minimalno 100.000 h uz održavanje 80% inicijalnog svjetlosnog toka svih svjetiljki (oznaka L80B10≥100.000 sati)</t>
  </si>
  <si>
    <t>Napon napajanja: 220 V AC - 240 V ACFrekvencija napajanja: 50 Hz - 60 Hz</t>
  </si>
  <si>
    <t>Temperaturno područje rada: raspon radne temperature okoline od -40°C do +45°C (nije dozvoljena primjena svjetiljke s aktivnim hladilom)</t>
  </si>
  <si>
    <t>Prenaponska zaštita 10kV /10 kA izvedena zasebnim uređajem sa indikacijom ispravnosti unutar kućišta svjetiljke. Dodatna prenaponska zaštita koja nije integrirana u predspojnoj napravi a ista omogućava promjenu zaštitnog elementa odvojeno od ostalih komponenti svjetiljke.</t>
  </si>
  <si>
    <t xml:space="preserve">Klasa električne zaštite: klasa I </t>
  </si>
  <si>
    <t>Izjavu o sukladnosti proizvođača – CE znak</t>
  </si>
  <si>
    <t>ENEC certifikat</t>
  </si>
  <si>
    <t>Jamstvo proizvođača min 5 godina</t>
  </si>
  <si>
    <t>Zakonom o tehničkim zahtjevima za proizvode i ocjenjivanje sukladnosti (NN 20/10.), a obavezno:</t>
  </si>
  <si>
    <t>Certifikat sukladan Pravilniku o elektromagnetskoj kompatibilnosti (NN 23/11.)</t>
  </si>
  <si>
    <t>Certifikat sukladan Pravilniku o električnoj opremi namijenjenoj za uporabu unutar određenih naponskih granica (NN41/10.)</t>
  </si>
  <si>
    <t>4.32.</t>
  </si>
  <si>
    <t>Ispitivanje električne instalacije javne rasvjete od strane ovlaštene ustanove i izdavanje zapisnika o ispitivanju.</t>
  </si>
  <si>
    <t>neprekinutosti zaštitnih vodiča</t>
  </si>
  <si>
    <t>izolacijskog otpora električne instalacije</t>
  </si>
  <si>
    <t>funkcionalnosti instalirane opreme</t>
  </si>
  <si>
    <t>ispravnosti zaštite od indirektnog dodira</t>
  </si>
  <si>
    <t xml:space="preserve">otpora uzemljenja </t>
  </si>
  <si>
    <t>4.33.</t>
  </si>
  <si>
    <t>4.34.</t>
  </si>
  <si>
    <t>Nepredviđeni radovi priznaju se samo po odobrenju nadzornog inženjera :</t>
  </si>
  <si>
    <t>NAPOMENA: Trasa kabela za potrebe TV instalacije prolazi kroz novoplaniranu DTK kanalizaciju i u kabelskom kanalu koji prolazi po istoj trasi kuda i jaka struja za napajanje mobilnih kućica.</t>
  </si>
  <si>
    <t>Iskop bez obzira na kategoriju tla za temelj samostojećeg razvodnog ormara (dxšxv) dim. 1,2x0,7x1m =0,84m³. Izrada tucaničke podloge za ormarić debljine 10 cm (1,2 x 0,5m). Izrada betonske podloge za ormarić  debljine 10 cm (1,2 x 0,5m). Zatrpavanje oko temelja ormarića SSRO, uz zbijanje materijala oko temelja.</t>
  </si>
  <si>
    <t>Izrada spoja ormarića na uzemljivač sa izvodima izrađenim od Cu užeta 50mm² duljine do 3,0 m, komplet sa potrebnom kombiniranom spojnicom FeZn traka/Cu uže, te spojnicom za prihvat na mobilnu kućicu. Nakon izrade spoja spojnicu antikorozivno zaštititi bitumenom.</t>
  </si>
  <si>
    <t>5.3.</t>
  </si>
  <si>
    <t>Dobava i ugradnja samostojećeg razvodnog ormara za razdjel TV signala oznake ANT1,2,3. Ormar je tvorničke izvedbe sa pripadajućim postoljem i montažnom pločom, sve u zaštiti IP55. Ormar se sastoji od sljedećih elemenata:</t>
  </si>
  <si>
    <t>* Samostojeći razvodni ormar tvorničke izvedbe dimenzije 800x1000x320, komplet s postoljem, vratima i bravom, montažnom pločom, uvodnicama za kabele.</t>
  </si>
  <si>
    <t>* Teretna sklopka, rastavljač (izolator), 40A, 1P</t>
  </si>
  <si>
    <t>* RCD 40/0,03A, 2P</t>
  </si>
  <si>
    <t>* Priključnica 230V, 16A, na DIN nosač</t>
  </si>
  <si>
    <t>* Dobava i ugradnja aktivne i pasivne opreme za antenski razvod:
- Programabilno pojačalo 55dB gain/UHF, FM/DAB pass 35dB Gain; tip kao Ikusi ONE-118v2, kom 1
- dijelitelj vertikalni 12-grani, 5-2400 MHz, kom 2
- dijelitelj antenski 2-grani, 5-2400 MHz, kom 1
- F konektor 11m kompresijski HQ, kom 30
- kabel koaksijalni RG11, m' 2</t>
  </si>
  <si>
    <t>* sabirnice, stezaljke, natpisne pločice, ožičenje, jednopolna shema, F konektori te atest ovlaštene ustanove</t>
  </si>
  <si>
    <t>5.4.</t>
  </si>
  <si>
    <t>Pozicija centralne antenske stanice - dobava i ugradnja materijala - priprema za spajanje novog antenskog razvoda
Antenski odcjepnik 1-grani 8dB, prolazno gušenje 2,5dB, kom 1
F- konektor 7mm kompresijski, HQ, kom 2
F- konektor 11mm kompresijski, HQ, kom 1
Kabel koaksijalni KOKA3000, m' 3
Podešavanje razina signala antenske stanice i pojačala, kom 1</t>
  </si>
  <si>
    <t>5.5.</t>
  </si>
  <si>
    <t>Dobava i polaganje koaksijalnog kabela u prethodno položene cijevi:
Kabel koaksijalni RG11</t>
  </si>
  <si>
    <t>5.6.</t>
  </si>
  <si>
    <t>Dobava i ugradnja opreme za priključak mobilne kućice, priključivanje mobilne jedinice:
- F konektor 11mm kompresijski HQ, kom 1
- F spojnica ž-ž HQ, kom 1
- F konektor 7mm kompresijski HQ, kom 1
- PVC kutija IP 45 100x100mm kpl s uvodnicama, kom 1</t>
  </si>
  <si>
    <t>5.7.</t>
  </si>
  <si>
    <t>Uvlačenje kabela u samostojeće ormariće te spoj na razdjelnik u razdjelnom ormaru.</t>
  </si>
  <si>
    <t>5.8.</t>
  </si>
  <si>
    <t>Dobava i polaganje plastične savitljive cjevi žute boje promjera 50mm za uvlačenje kabela antenske instalacije.</t>
  </si>
  <si>
    <t>5.9.</t>
  </si>
  <si>
    <t>Mjerenje priključnica analizatorom spektra, izdavanje mjernog lista</t>
  </si>
  <si>
    <t>5.10.</t>
  </si>
  <si>
    <t>6.</t>
  </si>
  <si>
    <t>6.1.</t>
  </si>
  <si>
    <t>6.2.</t>
  </si>
  <si>
    <t>6.3.</t>
  </si>
  <si>
    <t>6.4.</t>
  </si>
  <si>
    <t>kanal 40/80 cm</t>
  </si>
  <si>
    <t>6.5.</t>
  </si>
  <si>
    <t>6.6.</t>
  </si>
  <si>
    <t>6.7.</t>
  </si>
  <si>
    <t xml:space="preserve">Dobava i montaža tipskog montažnog zdenca kao HIDROEX FI 600 s ljevanoželjeznim poklopcem 250 kN. </t>
  </si>
  <si>
    <t>6.8.</t>
  </si>
  <si>
    <t>Dobava i montaža tipskog plastičnog zdenca 40x40 cm komplet s betoniranjm po ugradnju širine 10 cm u dunini od 20 cm betonom MB 25</t>
  </si>
  <si>
    <t>6.9.</t>
  </si>
  <si>
    <t>Dobava i polaganje plastične PEHD cijevi Ø 50mm.</t>
  </si>
  <si>
    <t>9.10.</t>
  </si>
  <si>
    <t>Dobava i polaganje plastične PSC cijevi Ø 50mm.</t>
  </si>
  <si>
    <t>6.11.</t>
  </si>
  <si>
    <t>6.12.</t>
  </si>
  <si>
    <t>Strojni iskop temelja za samostojeći ormarić 0,8mx0,8mx0,8m bez obzira na kategoriju zemljišta, planiranjem dna građevne jame, te zbijanjem  Ms-40MN/m2 prije betoniranja temelja. (U jediničnu cijenu uračunati i potrebno proširenje da se iskop napravi do tražene dubine.) Odvoz viška materijala na deponij.</t>
  </si>
  <si>
    <t>6.13.</t>
  </si>
  <si>
    <t>Betoniranje temelja samostojećeg ormarića betonom C16/20, dimenzije 0,8mx0,8mx0,8m = 0,512 m3 sa ugradnjom:</t>
  </si>
  <si>
    <t>* rebraste cijev Ø50 mm  (6x1,5m) do zdenca pored temelja</t>
  </si>
  <si>
    <t>* ankera - isporučuju se zajedno sa ormarićem</t>
  </si>
  <si>
    <t>(Uračunati sav potreban materijal i rad za "šalovanje" ukoliko, uslijed neodgovarajućeg iskopa, isto bude potrebno, te zbijanje materijala oko napravljenog temelja).</t>
  </si>
  <si>
    <t>6.14.</t>
  </si>
  <si>
    <t>Spajanja optičkog kabela u GKO. U cijenu potrebno uključiti sljedeću opremu i radove:</t>
  </si>
  <si>
    <t xml:space="preserve">* optički prespojni panel 19", sastavljen od maske optičkog prespojnog panela za smještaj 24 LC-LC međukonektora i kazete za 24 pigtaila, s protuprašnim  poklopcima (proizvođača R&amp;M)                                      </t>
  </si>
  <si>
    <t xml:space="preserve">*LC-LC međukonektor                                                              </t>
  </si>
  <si>
    <t xml:space="preserve">*SM (single-mode) svjetlovodnog LC konektora za 9/125μm                                  </t>
  </si>
  <si>
    <t xml:space="preserve">* Varenje optičkih niti                     </t>
  </si>
  <si>
    <t xml:space="preserve">* Cjevčica za zaštitu opt. Spoja duljine 60mm                      </t>
  </si>
  <si>
    <t>* mjerenje optike OTDR metodom i izdavanje atesta</t>
  </si>
  <si>
    <t>· priprema kablova za spajanje (uvlačenje u ormar, uvod u razdjelnik, blankiranje, označavanje) spajanje optike kablova na razdjelnike sa svim potrebnim sitnim ne specificiranim priborom.</t>
  </si>
  <si>
    <t>6.15.</t>
  </si>
  <si>
    <t xml:space="preserve">Dobava i polaganje (uvlačenje u ranije položene cijevi DTK kanalizacije) optičkog kabela A-DQ(ZN)B2Y (single mode) sa 24 niti, ojačanjem i zaštitom od glodavca, za vanjsku primjenu, od glavnog rack ormara u marketu novo predviđenih komunikacijskih ormarića.  </t>
  </si>
  <si>
    <t>6.16.</t>
  </si>
  <si>
    <t xml:space="preserve">Dobava i polaganje (uvlačenje u ranije položene cijevi DTK kanalizacije) optičkog kabela A-DQ(ZN)B2Y (single mode) sa 12 niti, ojačanjem i zaštitom od glodavca, za vanjsku primjenu, od komunikacijskog ormarića do antenskog ormara i ulazne rampe .  </t>
  </si>
  <si>
    <t>6.17.</t>
  </si>
  <si>
    <t xml:space="preserve">Dobava i polaganje komunikacijskog kabela za vanjsku primjenu Cat6 S/FTP  4x2xAWG23/1PE u prethodno položene cijevi. </t>
  </si>
  <si>
    <t>6.18.</t>
  </si>
  <si>
    <t>Dobava i ugradnja samostojećeg ormara oznake KOM1/1 za potrebe ugradnje komunikacijske opreme, kopletan ožičen, spojen sa potrebnim oznakama elemenata i sljedećom opremom:</t>
  </si>
  <si>
    <t>6.19.</t>
  </si>
  <si>
    <t>Komunikaciski samostojeći razvodni ormar tvorničke izvedbe dimenzije cca 1200x600x500, predopremljeni ormar s jednostukom stijenkom za vanjsku primjenu, osnovni ormar sa podnom pločom u tri dijela, 25mm perforirani okvir u bazi, krovu i po dubini ormara, prednja vrata sa držačem vrata, ručicom i cilindar bravom, vodilicama za ugradnju 19" komunikacijske opreme, materijal: aluminij, stupanj zaštite IP55, tip kao RITAL CS 9783.530 te opremljen sljedećom opremom:</t>
  </si>
  <si>
    <t>* Metalna temeljna ploča u donjem djelu ormara.</t>
  </si>
  <si>
    <t>* Distriblok 160A za prihvat CU užeta 50mm²</t>
  </si>
  <si>
    <t>* Odvodnik prenapona 25kA, 280V, 2P tip kao V25-B+C/2-280 "OBO"</t>
  </si>
  <si>
    <t>* Teretna sklopka, rastavljač (izolator),40A, 1P</t>
  </si>
  <si>
    <t>* RCD 25/0,03A, 2P</t>
  </si>
  <si>
    <t xml:space="preserve">* Automatski prekidač B10A, 10kA, 1P </t>
  </si>
  <si>
    <t>* Grijač 20W/65°C sa priključnim stezaljkama</t>
  </si>
  <si>
    <t>* Svjetiljka za ormar s drškom, stalkom i produžnim kabelom</t>
  </si>
  <si>
    <t>* 19" napojna letva sa 8xshuko+prekidač, 1U, kabel 2m,</t>
  </si>
  <si>
    <t xml:space="preserve">* Vertikalne nosače 19" </t>
  </si>
  <si>
    <t xml:space="preserve">* optički prespojni panel 19", sastavljen od maske optičkog prespojnog panela za smještaj 12 SC-SC međukonektora i kazete, s protuprašnim  poklopcima (proizvođača R&amp;M)                                      </t>
  </si>
  <si>
    <t xml:space="preserve">* Prespojni optički kabel SC-SC, 2m                                                              </t>
  </si>
  <si>
    <t xml:space="preserve">* SM (single-mode) svjetlovodnog SC konektora za 9/125μm                                  </t>
  </si>
  <si>
    <t xml:space="preserve">* SC-APC međukonektor                                                              </t>
  </si>
  <si>
    <t xml:space="preserve">* SM (single-mode) svjetlovodnog SC-APC konektora za 9/125μm                                  </t>
  </si>
  <si>
    <t xml:space="preserve">*S/FTP 24 portni patch panel (proizvođača R&amp;M)                                      </t>
  </si>
  <si>
    <t xml:space="preserve">*S/FTP završni modul s terminiranjem istog i označavanjem                             </t>
  </si>
  <si>
    <t>* Prespojni kabel Cat6, 650MHz u dužini do 2m</t>
  </si>
  <si>
    <t>* Priprema kablova za spajanje (uvlačenje u ormar, uvod u razdjelnik, blankiranje, označavanje) spajanje optike kablova na razdjelnike sa svim potrebnim sitnim ne specificiranim priborom.</t>
  </si>
  <si>
    <t>6.20.</t>
  </si>
  <si>
    <t>Strojni iskop temelja komunikacijskog ormara 0,8mx0,8mx0,5m bez obzira na kategoriju zemljišta, planiranjem dna građevne jame, te zbijanjem  Ms-40MN/m2 prije betoniranja temelja. (U jediničnu cijenu uračunati i potrebno proširenje da se iskop napravi do tražene dubine.) Odvoz viška materijala na deponij.</t>
  </si>
  <si>
    <t>6.21.</t>
  </si>
  <si>
    <t>Montaža i spajanje postojećeg slobodnostojećeg komunikaciskog ormara.  U sklopu montaže uračunat sljedeće radove:</t>
  </si>
  <si>
    <t xml:space="preserve"> - varenje 12 niti optike na postojeći pane</t>
  </si>
  <si>
    <t xml:space="preserve"> - terminiranje na postojeći patch panel S/FTP kablova</t>
  </si>
  <si>
    <t xml:space="preserve"> - Priprema kablova za spajanje (uvlačenje u ormar, uvod u razdjelnik, blankiranje, označavanje) spajanje optike kablova na razdjelnike sa svim potrebnim sitnim ne specificiranim priborom.</t>
  </si>
  <si>
    <t>DN - informatika</t>
  </si>
  <si>
    <t>6.22.</t>
  </si>
  <si>
    <t>Besprekidno napajanje za opremu u KO, tip/model:UPS APC Easy UPS On-Line SRV RM 1000VA 230V (SRV1KRI)</t>
  </si>
  <si>
    <t>- dobava</t>
  </si>
  <si>
    <t>- montaža u komunikacijski ormar sa uključenim spojnim i potrošnim materijalom potrebnim za montažu i spajanje.</t>
  </si>
  <si>
    <t>6.23.</t>
  </si>
  <si>
    <t xml:space="preserve">Wifi pristupna točka, koja se sastoji od:
- AP Ruckus ZoneFlex H320 (P/N: 901-H320-EU00),
- Zidni nosač za Ruckus H320 (P/N: 902-1120-0000) </t>
  </si>
  <si>
    <t>- montaža i spajanje</t>
  </si>
  <si>
    <t>6.24.</t>
  </si>
  <si>
    <t>Dobava licenci: SZ/(v)SCG AP license for 1 AP</t>
  </si>
  <si>
    <t>6.25.</t>
  </si>
  <si>
    <t>Cisco switch model: C9200L-24P-4G-E (Catalyst 9200L 24-port PoE+, 4 x 1G, Network Essentials)</t>
  </si>
  <si>
    <t xml:space="preserve"> - montaža i spajanje i parametriranje</t>
  </si>
  <si>
    <t>6.26.</t>
  </si>
  <si>
    <t>Dobava: SFP GLC-LH-SMD= ; (1000BASE-LX/LH SFP transceiver module, MMF/SMF, 1310nm, DOM; Kompatibilni sa Cisco preklopnicima)</t>
  </si>
  <si>
    <t>6.27.</t>
  </si>
  <si>
    <t>Dobava i ugradnja  - Mrežna zaštita LZ NET 6 RJ45 PoE pro</t>
  </si>
  <si>
    <t>6.28.</t>
  </si>
  <si>
    <t>Izrada spoja komunikacijskog ormara na uzemljivač sa izvodima izrađenim od Cu užeta 50 mm² duljine do 2 m, komplet sa potrebnom kombiniranom spojnicom FeZn traka/Cu uže. Nakon izrade spoja spojnicu antikorozivno zaštititi bitumenom.</t>
  </si>
  <si>
    <t>6.29.</t>
  </si>
  <si>
    <t>Dobava i ugradnje kabelske spojnice  za spoj 2x12 SM +1x24SM optičkih kabela komplet s varenjem.</t>
  </si>
  <si>
    <t>6.30.</t>
  </si>
  <si>
    <t xml:space="preserve">Dobava i ugradnja te spajanje prenaponske zaštite DEHN DPA M CAT 6 RJ45S 48 code 929100 komplet s potrebnim sitnomontažno spojnim materijalom zaštite </t>
  </si>
  <si>
    <t>6.31.</t>
  </si>
  <si>
    <t>Mjerenje i izdavanje certifikata kvalitete instaliranih S/FTP veza
  - sukladnost izmjerenih vrijednosti s vrijednostima prema normi HRN
EN 50173:1 za "Class E", odnosno TIA/EIA 568-B.1:2001 za Cat.6 "channel" 
i mjerenja obaviti prema zahtjevima iz norme EN 50346 (IEC61835)( obracun po mjerenom kabelu)</t>
  </si>
  <si>
    <t>6.32.</t>
  </si>
  <si>
    <t>Mjerenje i izdavanje certifikata kvalitete FO SingleMode veza
   - sukladnost izmjerenih vrijednosti s vrijednostima prema normi HRN
EN 50173:1 za Svjetlovodni "Link"  (obračun mjerenje po optičkoj niti)</t>
  </si>
  <si>
    <t>6.33.</t>
  </si>
  <si>
    <t xml:space="preserve">Izrada dokumentacije izvedenog stanja sustava strukturnog kabliranja (u DWG formatu):
- dokumentacija stvarno izvedenog stanja na realizaciji generičkog sustava kabliranja, prema dobivenim podlogama
- s logičkim shemama, planovima polaganja kabelskih kanala, dispozicijskim nacrtima razdjelnika i opreme
- s tabelama spajanja kabela
- s dokazima o sukladnosti, katalozima i tehničkom dokumentacijom ugrađene opreme i uređaja
- s prilogom certifikata mjernih rezultata u digitalnom obliku </t>
  </si>
  <si>
    <t>6.34.</t>
  </si>
  <si>
    <t xml:space="preserve">Nepredviđeni radovi priznaju se samo po odobrenju nadzornog inženjera </t>
  </si>
  <si>
    <t>IZMJEŠTANJE SREDNEJNAPONSKOG KABELA GO RADOVI</t>
  </si>
  <si>
    <t>IZMJEŠTANJE SREDNEJNAPONSKOG KABELA EL RADOVI</t>
  </si>
  <si>
    <t>Planiranje i nabijanje dna kanala širine 60cm instalacije na točnost od + - 1 cm. U jediničnoj cijeni stavke uključen je sav potreban rad, materijal i transport. Obračun po m'.</t>
  </si>
  <si>
    <t>e) kanali elektroinstalacija</t>
  </si>
  <si>
    <t>DIREKTNA NABAVA UKUPNO:</t>
  </si>
  <si>
    <t>Broj ponude:</t>
  </si>
  <si>
    <t>Rok valjanosti ponude:</t>
  </si>
  <si>
    <t>Rok izvođenja radova:</t>
  </si>
  <si>
    <t>Mjesto i datum izdavanja ponude:</t>
  </si>
  <si>
    <t>Naziv i ovjera ponuditelja:</t>
  </si>
  <si>
    <t>IV.1.</t>
  </si>
  <si>
    <t>IV.2.</t>
  </si>
  <si>
    <t>IV.2.a)</t>
  </si>
  <si>
    <t>IV.2.b)</t>
  </si>
  <si>
    <t>IV.3.</t>
  </si>
  <si>
    <t>IV.4.</t>
  </si>
  <si>
    <t>IV.5.</t>
  </si>
  <si>
    <t>IV.6.</t>
  </si>
  <si>
    <t>I.3.1.</t>
  </si>
  <si>
    <t>I.3.2.</t>
  </si>
  <si>
    <t>I.3.3.</t>
  </si>
  <si>
    <t>I.3.4.</t>
  </si>
  <si>
    <t>I.3.5.</t>
  </si>
  <si>
    <t>I.3.6.</t>
  </si>
  <si>
    <t>I.3.7.</t>
  </si>
  <si>
    <t>I.3.8.</t>
  </si>
  <si>
    <t>I.3.9.</t>
  </si>
  <si>
    <t>I.3.10.</t>
  </si>
  <si>
    <t>I.4.1.</t>
  </si>
  <si>
    <t>I.4.2.</t>
  </si>
  <si>
    <t>I.4.3.</t>
  </si>
  <si>
    <t>I.5.1.</t>
  </si>
  <si>
    <t>I.5.2.</t>
  </si>
  <si>
    <t>I.5.3.</t>
  </si>
  <si>
    <t>I.5.4.</t>
  </si>
  <si>
    <t>I.5.5.</t>
  </si>
  <si>
    <t>I.5.6.</t>
  </si>
  <si>
    <t>I.5.7.</t>
  </si>
  <si>
    <t>I.5.8.</t>
  </si>
  <si>
    <t>I.5.9.</t>
  </si>
  <si>
    <t>I.5.10.</t>
  </si>
  <si>
    <t>I.6.1.</t>
  </si>
  <si>
    <t>I.6.2.</t>
  </si>
  <si>
    <t>I.6.3.</t>
  </si>
  <si>
    <t>HORTIKULTURNI RADOVI UKUPNO:</t>
  </si>
  <si>
    <t>V.1.1.</t>
  </si>
  <si>
    <t>V.1.2.</t>
  </si>
  <si>
    <t>V.1.3.</t>
  </si>
  <si>
    <t>V.1.4.</t>
  </si>
  <si>
    <t>V.1.5.</t>
  </si>
  <si>
    <t>UGRADNJA SUSTAVA AUTOMATSKOG NAVODNJAVANJA UKUPNO:</t>
  </si>
  <si>
    <t>V.2.1.</t>
  </si>
  <si>
    <t>V.2.2.</t>
  </si>
  <si>
    <t>HORTIKULTURNO UREĐENJE UKUPNO:</t>
  </si>
  <si>
    <t>II.1.1.</t>
  </si>
  <si>
    <t>PN-359-R/2021</t>
  </si>
  <si>
    <t>upisati postotak:</t>
  </si>
  <si>
    <t>dovodna vodovodna instalacija - širina kanala do 50cm</t>
  </si>
  <si>
    <t>odvodna fekalana instalacija - širina kanala do 80cm</t>
  </si>
  <si>
    <t>MONTAŽA POSTOJEĆE PRETHODNO SKINUTE OGRADE NA NOVE NISKE ZIDIĆE</t>
  </si>
  <si>
    <t>Dobava materijala i izrada šahta za smještaj ventila betonom C25/30 u potrebnoj oplati. Debljina podložne ploče je 10cm, zidova 15cm i krovne ploče 15 cm. U cijenu je potrebno uključiti dobavu i montažu ljevanoželjeznog poklopca sa okvirom. Zidovi šahta se armiraju sa mrežom 2xQ131, a strop sa 2xQ335. U jediničnu cijenu uključen je sav potreban rad, materijal i transport. Obračun po kpl.</t>
  </si>
  <si>
    <t>a) svijetle dimenzije 60x60x80cm</t>
  </si>
  <si>
    <t>Dobava materijala i izrada spoja novog cjevovoda na postojeću trasu vodovodne instalacije pretpostavljanog prof. DN100 komplet sa potrebnim spojnim i brtvenim materijalom. U jediničnu cijenu uključen je sav potreban rad, materijal i transport. Obračun sve u kompletu.</t>
  </si>
  <si>
    <t>T komad sa DN100 na DN80</t>
  </si>
  <si>
    <t>Revizijski komad FF DN80/50</t>
  </si>
  <si>
    <t>Ventil DN50</t>
  </si>
  <si>
    <t>MDK DN50</t>
  </si>
  <si>
    <t>Q komad DN80</t>
  </si>
  <si>
    <t>FF komad 800mm DN80</t>
  </si>
  <si>
    <t>e)</t>
  </si>
  <si>
    <t>f)</t>
  </si>
  <si>
    <t>g)</t>
  </si>
  <si>
    <t>h)</t>
  </si>
  <si>
    <t>spojnica za PEHD DN80</t>
  </si>
  <si>
    <t>Probijanje stijeke za izradu spoja na postojeću vodovodnu cijev pretpostavljene prof. DN100. U stavku je uračunat i prodor kroz nosivu ploču za potrebe demontaže, te ponovne montaže hidranta. U jediničnu cijenu uključen je sav potreban rad, materijal i transport, te odvoz ruševnog materijala na za to registriranu deponiju. Obračun po kpl.</t>
  </si>
  <si>
    <t>Zapunjavanje proboja nakon postave vodovodne cijevi pretpostavljenog DN100. U jediničnu cijenu uključen je sav potreban rad, materijal i transport. Obračun sve u kompletu.</t>
  </si>
  <si>
    <t>Vodomjer kao "ELSTER" Ø 50 mm sa finim mjeranjem protoka (dcl) te mogućnošću elektroničkog očitanja</t>
  </si>
  <si>
    <t>i)</t>
  </si>
  <si>
    <t>hvatač nečistoče</t>
  </si>
  <si>
    <t>UGRADBA DODATNIH ELEMENATA NA POSTOJEĆU VODOVODNU CIJEV</t>
  </si>
  <si>
    <t>Dobava i ugradnja lijevanog željeznog poklopca (dim. otvora 60x60cm) za gornju stavku sa pripadajućim okvirom i izradom betonske kravate. U jediničnoj cijeni stavke uključen je sav potreban rad, materijal i transport. Obračun po komadu poklopca.</t>
  </si>
  <si>
    <t>Dobava, doprema na gradilište i montaža PVC SN8 kanalizacijskih cijevi i fazonskih komada uključenih u metražu cijevi. Ispiranje izgrađenih cijevi canal-jetom. U jediničnoj cijeni stavke uključen je sav potreban rad, materijal i transport. Obračun po m' izvedene kanalizacije.</t>
  </si>
  <si>
    <t>oplata</t>
  </si>
  <si>
    <t>DN 200</t>
  </si>
  <si>
    <t>DN 250</t>
  </si>
  <si>
    <t>DN 300</t>
  </si>
  <si>
    <t>rešetka kod prometnice</t>
  </si>
  <si>
    <t>rešetke kod parkinga</t>
  </si>
  <si>
    <t>IZRADA AB LINIJSKOG KANALA KOD PROMETNICE</t>
  </si>
  <si>
    <t>IZRADA AB ŠAHTOVA</t>
  </si>
  <si>
    <t>DOBAVA I UGRADNJA LJEVANOŽELJEZNIH POKLOPACA</t>
  </si>
  <si>
    <t>DOBAVA I UGRADNJA LJEVANOŽELJEZNIH REŠETKA</t>
  </si>
  <si>
    <t>IZRADA PJESKOLOVNIH ŠAHTOVA</t>
  </si>
  <si>
    <t>Izrada odvodne instalacije iz PEHD cijevi SN 8 kao proizvod "System group" komplet sa potrebnim fazonima, spojnim i brtvenim materijalom. U jediničnoj cijeni stavke uključen je sav potreban rad, materijal i transport. Obračun po m'.</t>
  </si>
  <si>
    <t>Izrada armirano betonskog linijskog kanala svijetlog presjeka 100/50 cm debljine svih stijenki 15 cm iz betona razreda čvrstoće C 25/30 u potrebnoj dvostranoj oplati. U jediničnoj cijeni stavke uključen je sav potreban rad, materijal i transport. Obračun kako slijedi.</t>
  </si>
  <si>
    <t>Izrada armirano betonskih šahtova svijetlog presjeka 80/80 cm debljine svih stijenki 15 cm iz betona razreda čvrstoće C 25/30 u potrebnoj dvostranoj oplati. U jediničnoj cijeni stavke uključen je sav potreban rad, materijal i transport. Obračun kako slijedi.</t>
  </si>
  <si>
    <t>Dobava, montaža i ugradnja lj.ž. poklopaca veličina 65/65 cm nosivosti 25T komplet sa pripadajućim okvirom. U jediničnoj cijeni stavke uključen je sav potreban rad, materijal i transport. Obračun po kom.</t>
  </si>
  <si>
    <t>Dobava, montaža i ugradnja lj.ž. rešetke veličina 50/50 cm nosivosti 25T komplet sa pripadajućim okvirom. U jediničnoj cijeni stavke uključen je sav potreban rad, materijal i transport. Obračun po kom.</t>
  </si>
  <si>
    <t>Izrada pjeskolovnih šahtova iz korugiranih PEHD cijevi DN60 dubine 100cm. U cijenu uračunati i varenje PEHD ploče dimenzija 70x70/2 za dno PEHD cijevi, te izradu betonske ploče dim. 70x70 sa ugrađenom ljevanoželjeznom rešetkom 50x50cm. U jediničnoj cijeni stavke uključen je sav potreban rad, materijal i transport. Obračun po kom.</t>
  </si>
  <si>
    <t>odvodna oborinska instalacija - širina kanala do 80cm</t>
  </si>
  <si>
    <t>odvodna oborinska instalacija</t>
  </si>
  <si>
    <t>II.1.2.</t>
  </si>
  <si>
    <t>II.1.3.</t>
  </si>
  <si>
    <t>II.1.4.</t>
  </si>
  <si>
    <t>II.1.5.</t>
  </si>
  <si>
    <t>II.1.6.</t>
  </si>
  <si>
    <t>II.1.7.</t>
  </si>
  <si>
    <t>II.2.1.</t>
  </si>
  <si>
    <t>II.2.2.</t>
  </si>
  <si>
    <t>II.2.3.</t>
  </si>
  <si>
    <t>II.2.4.</t>
  </si>
  <si>
    <t>II.2.5.</t>
  </si>
  <si>
    <t>II.2.6.</t>
  </si>
  <si>
    <t>II.2.7.</t>
  </si>
  <si>
    <t>II.2.8.</t>
  </si>
  <si>
    <t>II.2.9.</t>
  </si>
  <si>
    <t>II.2.10.</t>
  </si>
  <si>
    <t>II.3.a.1.</t>
  </si>
  <si>
    <t>II.3.a.2.</t>
  </si>
  <si>
    <t>II.3.a.3.</t>
  </si>
  <si>
    <t>IZRADA ŠAHTOVA</t>
  </si>
  <si>
    <t>LJEVANOŽELJEZNI POKLOPCI ZA ŠAHTOVE</t>
  </si>
  <si>
    <t>II.3.a.4.</t>
  </si>
  <si>
    <t>II.3.a.5.</t>
  </si>
  <si>
    <t>II.3.b.1.</t>
  </si>
  <si>
    <t>II.3.b.2.</t>
  </si>
  <si>
    <t>II.3.b.3.</t>
  </si>
  <si>
    <t>II.3.b.4.</t>
  </si>
  <si>
    <t>II.3.b.5.</t>
  </si>
  <si>
    <t>II.3.b.6.</t>
  </si>
  <si>
    <t>Strojni iskop kanala za odvodnu instalaciju prosječne dubine do 80 cm u zemljištu mješovite ktg sa odbacivanjem iskopanog materijala uz rub iskopa. Proširenje i produbljenje kanala na mjestima novih šahtova, također je obuhvaćeno ovom stavkom. U cijenu stavke uključiti eventualno potrebno razupiranje kanala za zaštitu od obrušavanja, sa svim potrebnim radom i materijalom. Dno kanala isplanirati s točnošću +/- 3 cm. Ručni iskop oko postojećih instalacija uključen je u nižoj stavci. U jediničnoj cijeni stavke uključen je sav potreban rad, materijal i transport. Obračun po m3 iskopanog materijala u sraslom stanju.</t>
  </si>
  <si>
    <t>Dobava materijala i izrada spoja na postojeći PEHD šaht fekalne kanalizacije sa cijevi PEHD DN200. Radovi se sastoje u probijanju otvora za prodor cijevi i brtvljenje gumicom.  U jediničnoj cijeni stavke uključen je sav potreban rad, materijal i transport. Obračun sve u kpl za jedan spoj.</t>
  </si>
  <si>
    <t>demontaža, te ponovna montaža OV zasuna DN100</t>
  </si>
  <si>
    <t>demontaža, te ponovna montaža N komada DN100</t>
  </si>
  <si>
    <t>demontaža, te ponovna montaža hidranta sa potrebnim građevinskim radovima</t>
  </si>
  <si>
    <t>a) pješačke staze + parking + proširenje prometnice</t>
  </si>
  <si>
    <t>Demontaža postojeće ograde tipa kao "Metallum" svijetle visine 200 cm. Ograda se sastoji od nosivog omega stupa galvaniziranog i presvučenog specijalnim slojem te antikorozivnim poliester prašnom zaštitom. Ispuna ograde je galvanizirana i presvučene specijalnim slojem te antikorozivnim poliester prašnom zaštitom,  promjera žice 4,7 mm, veličine oka 50/200 mm. Paneli su dodatno ojačane "V" istacima oko povrišine zone zahvata. Skladištenje iste na lokaciji unutar kampa prema dogovoru sa ovlaštenim predstavnikom investitora. U cijenu uključiti vađenje pripadajućeg betonskog temelja, odvajanje betonskog temelja od nosivog stupa, te odvoz odštemanog materijala na za to registriranu deponiju. U jediničnoj cijeni stavke uključen je sav potreban rad, materijal i transport. Obračun po m'.</t>
  </si>
  <si>
    <t>a) MH d=50cm</t>
  </si>
  <si>
    <t>b) terase d=30cm</t>
  </si>
  <si>
    <r>
      <t>c) glavna pješačka staza d=50cm</t>
    </r>
    <r>
      <rPr>
        <sz val="8"/>
        <color theme="0" tint="-0.34998626667073579"/>
        <rFont val="Arial"/>
        <family val="2"/>
        <charset val="238"/>
      </rPr>
      <t/>
    </r>
  </si>
  <si>
    <t>d) sporedne pješačke staze d=50cm</t>
  </si>
  <si>
    <t>e) parking d=65cm</t>
  </si>
  <si>
    <t>ARMIRANO-BETONSKI RADOVI (IZRADA ZIDOVA)</t>
  </si>
  <si>
    <t>Montaža i ugradnja prethodno skinute segmentne ograde tip kao "Metallum" svijetle visine 200 cm na novo izrađene niske potporne zidiće. Ograda se sastoji od nosivog omega stupa galvaniziranog i presvučenog specijalnim slojem te antikorozivnim poliester prašnom zaštitom. Ispuna ograde je galvanizirana i presvučene specijalnim slojem te antikorozivnim poliester prašnom zaštitom,  promjera žice 4,7 mm, veličine oka 50/200 mm. Paneli su dodatno ojačane "V" istacima. U jediničnu cijenu stavke uključen je sav potreban rad, materijal i transport. Potrebno je izvšiti iskop, te betoniranje temelja prosičnih dimenzija 50x50x50cm. Obračun po m' montirane ograde.</t>
  </si>
  <si>
    <t>Izrada, dobava i montaža ograde oko gospodarskog dvorišta. Visina ograde je 200 cm. Ograda se izrađuje od čeličnih stupova 10x10 cm, koji su ubetonirani a AB temelje ili spojeni preko anker ploče. Izvana na njih dolazi ograda od vučene žice, pocinčana, obojena u boju po izboru ovlaštenog predstavnika investitora. U sklopu ograde izvesti dvorišna vrata sa istim materijalom kao i ograda komplet sa lokotom i ključem dim. 200x200 cm. Čelični stupovi se sidre ankerima na vrh ab zida. U jediničnu cijenu uključen je sav potreban rad, materijal i transport. Obračun po kpl.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</si>
</sst>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n&quot;_-;\-* #,##0.00\ &quot;kn&quot;_-;_-* &quot;-&quot;??\ &quot;kn&quot;_-;_-@_-"/>
    <numFmt numFmtId="43" formatCode="_-* #,##0.00\ _k_n_-;\-* #,##0.00\ _k_n_-;_-* &quot;-&quot;??\ _k_n_-;_-@_-"/>
    <numFmt numFmtId="164" formatCode="#,##0.00\ &quot;kn&quot;"/>
    <numFmt numFmtId="165" formatCode="General\."/>
  </numFmts>
  <fonts count="22" x14ac:knownFonts="1">
    <font>
      <sz val="11"/>
      <color theme="1"/>
      <name val="Calibri"/>
      <family val="2"/>
      <charset val="238"/>
      <scheme val="minor"/>
    </font>
    <font>
      <sz val="11"/>
      <color theme="1"/>
      <name val="Calibri"/>
      <family val="2"/>
      <charset val="238"/>
      <scheme val="minor"/>
    </font>
    <font>
      <b/>
      <sz val="8"/>
      <name val="Arial"/>
      <family val="2"/>
      <charset val="238"/>
    </font>
    <font>
      <sz val="8"/>
      <name val="Arial"/>
      <family val="2"/>
      <charset val="238"/>
    </font>
    <font>
      <sz val="8"/>
      <color rgb="FFFF0000"/>
      <name val="Arial"/>
      <family val="2"/>
      <charset val="238"/>
    </font>
    <font>
      <sz val="8"/>
      <color theme="0" tint="-0.499984740745262"/>
      <name val="Arial"/>
      <family val="2"/>
      <charset val="238"/>
    </font>
    <font>
      <sz val="8"/>
      <color theme="0" tint="-0.34998626667073579"/>
      <name val="Arial"/>
      <family val="2"/>
      <charset val="238"/>
    </font>
    <font>
      <b/>
      <sz val="8"/>
      <color theme="0" tint="-0.34998626667073579"/>
      <name val="Arial"/>
      <family val="2"/>
      <charset val="238"/>
    </font>
    <font>
      <b/>
      <sz val="8"/>
      <color rgb="FFFF0000"/>
      <name val="Arial"/>
      <family val="2"/>
      <charset val="238"/>
    </font>
    <font>
      <sz val="10"/>
      <name val="Arial"/>
      <family val="2"/>
      <charset val="238"/>
    </font>
    <font>
      <i/>
      <sz val="8"/>
      <name val="Arial"/>
      <family val="2"/>
      <charset val="238"/>
    </font>
    <font>
      <b/>
      <i/>
      <sz val="8"/>
      <color rgb="FFFF0000"/>
      <name val="Arial"/>
      <family val="2"/>
      <charset val="238"/>
    </font>
    <font>
      <b/>
      <sz val="8"/>
      <color theme="0" tint="-0.499984740745262"/>
      <name val="Arial"/>
      <family val="2"/>
      <charset val="238"/>
    </font>
    <font>
      <sz val="11"/>
      <color theme="1"/>
      <name val="Calibri"/>
      <family val="2"/>
      <scheme val="minor"/>
    </font>
    <font>
      <sz val="8"/>
      <color theme="1"/>
      <name val="Calibri"/>
      <family val="2"/>
      <charset val="238"/>
      <scheme val="minor"/>
    </font>
    <font>
      <sz val="10"/>
      <name val="Helv"/>
    </font>
    <font>
      <vertAlign val="superscript"/>
      <sz val="8"/>
      <name val="Arial"/>
      <family val="2"/>
      <charset val="238"/>
    </font>
    <font>
      <sz val="10"/>
      <color indexed="8"/>
      <name val="MS Sans Serif"/>
      <family val="2"/>
      <charset val="238"/>
    </font>
    <font>
      <sz val="10"/>
      <name val="Arial"/>
      <family val="2"/>
    </font>
    <font>
      <sz val="11"/>
      <color indexed="8"/>
      <name val="Calibri"/>
      <family val="2"/>
      <charset val="238"/>
    </font>
    <font>
      <b/>
      <i/>
      <sz val="8"/>
      <name val="Arial"/>
      <family val="2"/>
      <charset val="238"/>
    </font>
    <font>
      <i/>
      <sz val="8"/>
      <color rgb="FFFF0000"/>
      <name val="Arial"/>
      <family val="2"/>
      <charset val="238"/>
    </font>
  </fonts>
  <fills count="10">
    <fill>
      <patternFill patternType="none"/>
    </fill>
    <fill>
      <patternFill patternType="gray125"/>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7" tint="0.79998168889431442"/>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s>
  <cellStyleXfs count="17">
    <xf numFmtId="0" fontId="0" fillId="0" borderId="0"/>
    <xf numFmtId="43" fontId="1" fillId="0" borderId="0" applyFont="0" applyFill="0" applyBorder="0" applyAlignment="0" applyProtection="0"/>
    <xf numFmtId="0" fontId="9" fillId="0" borderId="0"/>
    <xf numFmtId="0" fontId="9" fillId="0" borderId="0"/>
    <xf numFmtId="0" fontId="13" fillId="0" borderId="0"/>
    <xf numFmtId="0" fontId="15" fillId="0" borderId="0"/>
    <xf numFmtId="0" fontId="13" fillId="0" borderId="0"/>
    <xf numFmtId="0" fontId="9" fillId="0" borderId="0"/>
    <xf numFmtId="0" fontId="9" fillId="0" borderId="0"/>
    <xf numFmtId="0" fontId="17" fillId="0" borderId="0"/>
    <xf numFmtId="0" fontId="18" fillId="0" borderId="0"/>
    <xf numFmtId="0" fontId="13" fillId="0" borderId="0"/>
    <xf numFmtId="0" fontId="19" fillId="0" borderId="0"/>
    <xf numFmtId="9" fontId="1" fillId="0" borderId="0" applyFont="0" applyFill="0" applyBorder="0" applyAlignment="0" applyProtection="0"/>
    <xf numFmtId="43" fontId="9" fillId="0" borderId="0" applyFont="0" applyFill="0" applyBorder="0" applyAlignment="0" applyProtection="0"/>
    <xf numFmtId="0" fontId="9" fillId="0" borderId="0"/>
    <xf numFmtId="0" fontId="9" fillId="0" borderId="0"/>
  </cellStyleXfs>
  <cellXfs count="387">
    <xf numFmtId="0" fontId="0" fillId="0" borderId="0" xfId="0"/>
    <xf numFmtId="0" fontId="3" fillId="0" borderId="0" xfId="0" applyFont="1" applyBorder="1" applyAlignment="1">
      <alignment vertical="center"/>
    </xf>
    <xf numFmtId="4" fontId="2" fillId="0" borderId="1" xfId="1" applyNumberFormat="1" applyFont="1" applyFill="1" applyBorder="1" applyAlignment="1">
      <alignment horizontal="center" vertical="center" wrapText="1"/>
    </xf>
    <xf numFmtId="4" fontId="2" fillId="0" borderId="1" xfId="1" applyNumberFormat="1" applyFont="1" applyFill="1" applyBorder="1" applyAlignment="1">
      <alignment horizontal="left" vertical="center" wrapText="1"/>
    </xf>
    <xf numFmtId="0" fontId="3" fillId="0" borderId="0" xfId="0" applyFont="1" applyFill="1" applyBorder="1" applyAlignment="1">
      <alignment vertical="center" wrapText="1"/>
    </xf>
    <xf numFmtId="4" fontId="3" fillId="0" borderId="1" xfId="1" applyNumberFormat="1" applyFont="1" applyFill="1" applyBorder="1" applyAlignment="1">
      <alignment horizontal="right" vertical="center" wrapText="1"/>
    </xf>
    <xf numFmtId="0" fontId="3" fillId="0" borderId="0" xfId="0" applyFont="1" applyFill="1" applyBorder="1" applyAlignment="1">
      <alignment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4" fontId="2" fillId="5" borderId="1" xfId="0" applyNumberFormat="1" applyFont="1" applyFill="1" applyBorder="1" applyAlignment="1">
      <alignment horizontal="right" vertical="center" wrapText="1"/>
    </xf>
    <xf numFmtId="4" fontId="3" fillId="0" borderId="1" xfId="1" applyNumberFormat="1" applyFont="1" applyFill="1" applyBorder="1" applyAlignment="1">
      <alignment horizontal="center" vertical="center" wrapText="1"/>
    </xf>
    <xf numFmtId="4" fontId="3" fillId="0" borderId="1" xfId="1" applyNumberFormat="1" applyFont="1" applyFill="1" applyBorder="1" applyAlignment="1">
      <alignment horizontal="left" vertical="center" wrapText="1"/>
    </xf>
    <xf numFmtId="0" fontId="4" fillId="0" borderId="0" xfId="0" applyFont="1" applyBorder="1" applyAlignment="1">
      <alignment vertical="center"/>
    </xf>
    <xf numFmtId="4" fontId="3" fillId="0" borderId="1" xfId="1"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3" fillId="4" borderId="1" xfId="1" applyNumberFormat="1" applyFont="1" applyFill="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5" fillId="0" borderId="0" xfId="0" applyFont="1" applyBorder="1" applyAlignment="1">
      <alignment vertical="center"/>
    </xf>
    <xf numFmtId="4" fontId="2" fillId="0" borderId="1" xfId="0" applyNumberFormat="1" applyFont="1" applyFill="1" applyBorder="1" applyAlignment="1">
      <alignment horizontal="righ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xf>
    <xf numFmtId="4" fontId="4" fillId="0" borderId="1" xfId="0" applyNumberFormat="1" applyFont="1" applyFill="1" applyBorder="1" applyAlignment="1">
      <alignment horizontal="left" vertical="center" wrapText="1"/>
    </xf>
    <xf numFmtId="0" fontId="6"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4" fontId="3" fillId="4" borderId="1" xfId="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xf>
    <xf numFmtId="4" fontId="4" fillId="0" borderId="2"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4" fontId="2" fillId="2" borderId="3" xfId="1" applyNumberFormat="1" applyFont="1" applyFill="1" applyBorder="1" applyAlignment="1">
      <alignment horizontal="center" vertical="center" wrapText="1"/>
    </xf>
    <xf numFmtId="4" fontId="2" fillId="2" borderId="3" xfId="1" applyNumberFormat="1" applyFont="1" applyFill="1" applyBorder="1" applyAlignment="1">
      <alignment horizontal="center" vertical="center"/>
    </xf>
    <xf numFmtId="4" fontId="2" fillId="2" borderId="3" xfId="1" applyNumberFormat="1" applyFont="1" applyFill="1" applyBorder="1" applyAlignment="1">
      <alignment horizontal="center" vertical="top" wrapText="1"/>
    </xf>
    <xf numFmtId="0" fontId="2" fillId="0" borderId="0" xfId="0" applyFont="1" applyBorder="1" applyAlignment="1">
      <alignment vertical="center"/>
    </xf>
    <xf numFmtId="4" fontId="6" fillId="0" borderId="4" xfId="1" applyNumberFormat="1" applyFont="1" applyFill="1" applyBorder="1" applyAlignment="1">
      <alignment horizontal="center" vertical="center" wrapText="1"/>
    </xf>
    <xf numFmtId="4" fontId="2" fillId="0" borderId="4" xfId="1" applyNumberFormat="1" applyFont="1" applyFill="1" applyBorder="1" applyAlignment="1">
      <alignment horizontal="center" vertical="center" wrapText="1"/>
    </xf>
    <xf numFmtId="4" fontId="2" fillId="0" borderId="4" xfId="1" applyNumberFormat="1" applyFont="1" applyFill="1" applyBorder="1" applyAlignment="1">
      <alignment horizontal="left" vertical="top" wrapText="1"/>
    </xf>
    <xf numFmtId="4" fontId="3" fillId="0" borderId="4" xfId="1" applyNumberFormat="1" applyFont="1" applyFill="1" applyBorder="1" applyAlignment="1">
      <alignment horizontal="center" vertical="center" wrapText="1"/>
    </xf>
    <xf numFmtId="4" fontId="4" fillId="0" borderId="4" xfId="1" applyNumberFormat="1"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top" wrapText="1"/>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4" fillId="3" borderId="1" xfId="0" applyNumberFormat="1" applyFont="1" applyFill="1" applyBorder="1" applyAlignment="1">
      <alignment horizontal="left" vertical="center" wrapText="1"/>
    </xf>
    <xf numFmtId="0" fontId="2" fillId="0" borderId="1" xfId="0" applyFont="1" applyFill="1" applyBorder="1" applyAlignment="1">
      <alignment horizontal="left" vertical="top" wrapText="1"/>
    </xf>
    <xf numFmtId="4" fontId="2" fillId="5" borderId="1" xfId="1" applyNumberFormat="1" applyFont="1" applyFill="1" applyBorder="1" applyAlignment="1">
      <alignment horizontal="center" vertical="center" wrapText="1"/>
    </xf>
    <xf numFmtId="4" fontId="2" fillId="5" borderId="1" xfId="1" applyNumberFormat="1" applyFont="1" applyFill="1" applyBorder="1" applyAlignment="1">
      <alignment horizontal="left" vertical="top" wrapText="1"/>
    </xf>
    <xf numFmtId="4" fontId="3" fillId="5" borderId="1" xfId="1" applyNumberFormat="1" applyFont="1" applyFill="1" applyBorder="1" applyAlignment="1">
      <alignment horizontal="center" vertical="center" wrapText="1"/>
    </xf>
    <xf numFmtId="4" fontId="3" fillId="5" borderId="1" xfId="1" applyNumberFormat="1" applyFont="1" applyFill="1" applyBorder="1" applyAlignment="1">
      <alignment horizontal="right" vertical="center" wrapText="1"/>
    </xf>
    <xf numFmtId="4" fontId="2" fillId="5" borderId="1" xfId="1" applyNumberFormat="1" applyFont="1" applyFill="1" applyBorder="1" applyAlignment="1">
      <alignment horizontal="right" vertical="center" wrapText="1"/>
    </xf>
    <xf numFmtId="4" fontId="4" fillId="5" borderId="1" xfId="1" applyNumberFormat="1" applyFont="1" applyFill="1" applyBorder="1" applyAlignment="1">
      <alignment horizontal="left" vertical="center" wrapText="1"/>
    </xf>
    <xf numFmtId="0" fontId="2" fillId="0" borderId="1" xfId="0" applyFont="1" applyBorder="1" applyAlignment="1">
      <alignment horizontal="left" vertical="top"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4" fontId="4" fillId="0" borderId="1" xfId="0" applyNumberFormat="1" applyFont="1" applyBorder="1" applyAlignment="1">
      <alignment horizontal="left" vertical="center" wrapText="1"/>
    </xf>
    <xf numFmtId="0" fontId="3" fillId="0" borderId="1" xfId="0" applyFont="1" applyBorder="1" applyAlignment="1">
      <alignment horizontal="left" vertical="top" wrapText="1"/>
    </xf>
    <xf numFmtId="4" fontId="3" fillId="0" borderId="0" xfId="0" applyNumberFormat="1"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4" fontId="3" fillId="0" borderId="1" xfId="0" applyNumberFormat="1" applyFont="1" applyFill="1" applyBorder="1" applyAlignment="1">
      <alignment horizontal="left" vertical="top" wrapText="1"/>
    </xf>
    <xf numFmtId="4" fontId="2" fillId="0" borderId="1" xfId="1" applyNumberFormat="1" applyFont="1" applyFill="1" applyBorder="1" applyAlignment="1">
      <alignment horizontal="left" vertical="top" wrapText="1"/>
    </xf>
    <xf numFmtId="4" fontId="2" fillId="0" borderId="1" xfId="1" applyNumberFormat="1" applyFont="1" applyFill="1" applyBorder="1" applyAlignment="1">
      <alignment horizontal="right" vertical="center" wrapText="1"/>
    </xf>
    <xf numFmtId="4" fontId="4" fillId="0" borderId="1" xfId="1" applyNumberFormat="1" applyFont="1" applyFill="1" applyBorder="1" applyAlignment="1">
      <alignment horizontal="left" vertical="center" wrapText="1"/>
    </xf>
    <xf numFmtId="4" fontId="3" fillId="0" borderId="1" xfId="1" applyNumberFormat="1"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top" wrapText="1"/>
    </xf>
    <xf numFmtId="164" fontId="2" fillId="4" borderId="1" xfId="0" applyNumberFormat="1" applyFont="1" applyFill="1" applyBorder="1" applyAlignment="1">
      <alignment horizontal="right" vertical="center" wrapText="1"/>
    </xf>
    <xf numFmtId="0" fontId="3" fillId="4" borderId="1" xfId="0" applyFont="1" applyFill="1" applyBorder="1" applyAlignment="1">
      <alignment vertical="center"/>
    </xf>
    <xf numFmtId="4" fontId="3" fillId="4" borderId="1" xfId="0" applyNumberFormat="1" applyFont="1" applyFill="1" applyBorder="1" applyAlignment="1">
      <alignment vertical="center"/>
    </xf>
    <xf numFmtId="4" fontId="3" fillId="0" borderId="1" xfId="0" applyNumberFormat="1" applyFont="1" applyBorder="1" applyAlignment="1">
      <alignment vertical="center"/>
    </xf>
    <xf numFmtId="0" fontId="3" fillId="0" borderId="1" xfId="0" applyFont="1" applyBorder="1" applyAlignment="1">
      <alignment vertical="center" wrapText="1"/>
    </xf>
    <xf numFmtId="0" fontId="2" fillId="4" borderId="1" xfId="0" applyFont="1" applyFill="1" applyBorder="1" applyAlignment="1">
      <alignment vertical="center"/>
    </xf>
    <xf numFmtId="4" fontId="2" fillId="4" borderId="1" xfId="0" applyNumberFormat="1" applyFont="1" applyFill="1" applyBorder="1" applyAlignment="1">
      <alignment vertical="center"/>
    </xf>
    <xf numFmtId="4" fontId="3" fillId="0" borderId="1" xfId="0" applyNumberFormat="1"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4" fontId="5" fillId="0" borderId="1" xfId="0" applyNumberFormat="1" applyFont="1" applyBorder="1" applyAlignment="1">
      <alignment horizontal="right" vertical="center"/>
    </xf>
    <xf numFmtId="4" fontId="5" fillId="0" borderId="1" xfId="0" applyNumberFormat="1" applyFont="1" applyBorder="1" applyAlignment="1">
      <alignment horizontal="left" vertical="center" wrapText="1"/>
    </xf>
    <xf numFmtId="0" fontId="7" fillId="0" borderId="1" xfId="0" applyFont="1" applyFill="1" applyBorder="1" applyAlignment="1">
      <alignment horizontal="center" vertical="center" wrapText="1"/>
    </xf>
    <xf numFmtId="2" fontId="2" fillId="0" borderId="2" xfId="0" applyNumberFormat="1" applyFont="1" applyFill="1" applyBorder="1" applyAlignment="1">
      <alignment horizontal="left" vertical="center"/>
    </xf>
    <xf numFmtId="2" fontId="2" fillId="0" borderId="2" xfId="0" applyNumberFormat="1" applyFont="1" applyFill="1" applyBorder="1" applyAlignment="1">
      <alignment horizontal="left" vertical="top"/>
    </xf>
    <xf numFmtId="4" fontId="2" fillId="0" borderId="2" xfId="1" applyNumberFormat="1"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Border="1" applyAlignment="1">
      <alignment vertical="center"/>
    </xf>
    <xf numFmtId="165" fontId="3" fillId="0" borderId="1" xfId="3" applyNumberFormat="1" applyFont="1" applyFill="1" applyBorder="1" applyAlignment="1" applyProtection="1">
      <alignment horizontal="center" vertical="center" wrapText="1"/>
    </xf>
    <xf numFmtId="4" fontId="3" fillId="0" borderId="1" xfId="3" applyNumberFormat="1" applyFont="1" applyFill="1" applyBorder="1" applyAlignment="1" applyProtection="1">
      <alignment horizontal="center" vertical="center" wrapText="1"/>
    </xf>
    <xf numFmtId="4" fontId="3"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4" fontId="3" fillId="0" borderId="1" xfId="0" applyNumberFormat="1" applyFont="1" applyBorder="1" applyAlignment="1">
      <alignment horizontal="left" vertical="center" wrapText="1"/>
    </xf>
    <xf numFmtId="4"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right" vertical="center"/>
    </xf>
    <xf numFmtId="4"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8" fillId="3"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 fontId="3" fillId="0" borderId="1"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4" fontId="2" fillId="0" borderId="4" xfId="1"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4" fontId="2" fillId="5" borderId="1" xfId="1"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left" vertical="center"/>
    </xf>
    <xf numFmtId="2" fontId="2" fillId="0" borderId="2"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14" fillId="0" borderId="0" xfId="0" applyFont="1" applyAlignment="1">
      <alignment vertical="center"/>
    </xf>
    <xf numFmtId="0" fontId="5" fillId="0" borderId="0" xfId="0" applyFont="1" applyFill="1" applyBorder="1" applyAlignment="1">
      <alignment vertical="center"/>
    </xf>
    <xf numFmtId="4" fontId="2" fillId="4" borderId="1" xfId="1" applyNumberFormat="1" applyFont="1" applyFill="1" applyBorder="1" applyAlignment="1">
      <alignment horizontal="center" vertical="center" wrapText="1"/>
    </xf>
    <xf numFmtId="4" fontId="2" fillId="4" borderId="1" xfId="1" applyNumberFormat="1" applyFont="1" applyFill="1" applyBorder="1" applyAlignment="1">
      <alignment vertical="center" wrapText="1"/>
    </xf>
    <xf numFmtId="0" fontId="2" fillId="0" borderId="1" xfId="2" applyFont="1" applyFill="1" applyBorder="1" applyAlignment="1">
      <alignment horizontal="center" vertical="center" wrapText="1"/>
    </xf>
    <xf numFmtId="4" fontId="2" fillId="0" borderId="1" xfId="2" applyNumberFormat="1" applyFont="1" applyFill="1" applyBorder="1" applyAlignment="1">
      <alignment horizontal="center" vertical="center" wrapText="1"/>
    </xf>
    <xf numFmtId="4" fontId="3" fillId="0" borderId="1" xfId="2" applyNumberFormat="1" applyFont="1" applyFill="1" applyBorder="1" applyAlignment="1">
      <alignment horizontal="center" vertical="center"/>
    </xf>
    <xf numFmtId="0" fontId="2" fillId="0" borderId="1" xfId="2" applyFont="1" applyBorder="1" applyAlignment="1">
      <alignment horizontal="center" vertical="center"/>
    </xf>
    <xf numFmtId="4" fontId="2" fillId="0" borderId="1" xfId="2" applyNumberFormat="1" applyFont="1" applyBorder="1" applyAlignment="1">
      <alignment horizontal="center" vertical="center"/>
    </xf>
    <xf numFmtId="0" fontId="3" fillId="0" borderId="1" xfId="3" applyFont="1" applyBorder="1" applyAlignment="1" applyProtection="1">
      <alignment horizontal="center" vertical="center" wrapText="1"/>
    </xf>
    <xf numFmtId="4" fontId="3" fillId="0" borderId="1" xfId="3" applyNumberFormat="1" applyFont="1" applyBorder="1" applyAlignment="1" applyProtection="1">
      <alignment horizontal="center" vertical="center" wrapText="1"/>
    </xf>
    <xf numFmtId="4" fontId="3" fillId="0" borderId="1" xfId="2" applyNumberFormat="1" applyFont="1" applyBorder="1" applyAlignment="1">
      <alignment horizontal="right" vertical="center"/>
    </xf>
    <xf numFmtId="0" fontId="3" fillId="0" borderId="1" xfId="2" applyFont="1" applyBorder="1" applyAlignment="1">
      <alignment horizontal="center" vertical="center"/>
    </xf>
    <xf numFmtId="4" fontId="3" fillId="0" borderId="1" xfId="2" applyNumberFormat="1" applyFont="1" applyBorder="1" applyAlignment="1">
      <alignment horizontal="center" vertical="center"/>
    </xf>
    <xf numFmtId="0" fontId="3" fillId="0" borderId="1" xfId="2" applyFont="1" applyFill="1" applyBorder="1" applyAlignment="1">
      <alignment vertical="center"/>
    </xf>
    <xf numFmtId="4" fontId="3" fillId="0" borderId="1" xfId="2" applyNumberFormat="1" applyFont="1" applyFill="1" applyBorder="1" applyAlignment="1">
      <alignment vertical="center"/>
    </xf>
    <xf numFmtId="4" fontId="3" fillId="4" borderId="1" xfId="1" applyNumberFormat="1" applyFont="1" applyFill="1" applyBorder="1" applyAlignment="1">
      <alignment vertical="center"/>
    </xf>
    <xf numFmtId="4" fontId="2" fillId="0" borderId="2" xfId="1" applyNumberFormat="1" applyFont="1" applyFill="1" applyBorder="1" applyAlignment="1">
      <alignment vertical="center"/>
    </xf>
    <xf numFmtId="4" fontId="2" fillId="0" borderId="1" xfId="2" applyNumberFormat="1" applyFont="1" applyFill="1" applyBorder="1" applyAlignment="1">
      <alignment vertical="center" wrapText="1"/>
    </xf>
    <xf numFmtId="4" fontId="2" fillId="0" borderId="1" xfId="2" applyNumberFormat="1" applyFont="1" applyBorder="1" applyAlignment="1">
      <alignment vertical="center"/>
    </xf>
    <xf numFmtId="4" fontId="3" fillId="0" borderId="1" xfId="2" applyNumberFormat="1" applyFont="1" applyBorder="1" applyAlignment="1">
      <alignment vertical="center"/>
    </xf>
    <xf numFmtId="0" fontId="3" fillId="0" borderId="1" xfId="2" applyFont="1" applyFill="1" applyBorder="1" applyAlignment="1">
      <alignment horizontal="center" vertical="center"/>
    </xf>
    <xf numFmtId="0" fontId="2" fillId="6" borderId="1" xfId="2" applyFont="1" applyFill="1" applyBorder="1" applyAlignment="1">
      <alignment horizontal="center" vertical="center"/>
    </xf>
    <xf numFmtId="4" fontId="2" fillId="0" borderId="1" xfId="0" applyNumberFormat="1" applyFont="1" applyBorder="1" applyAlignment="1">
      <alignment horizontal="righ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5" fillId="0" borderId="2" xfId="0" applyFont="1" applyFill="1" applyBorder="1" applyAlignment="1">
      <alignment horizontal="center" vertical="center" wrapText="1"/>
    </xf>
    <xf numFmtId="0" fontId="3" fillId="0" borderId="0" xfId="0" applyFont="1" applyBorder="1" applyAlignment="1">
      <alignment horizontal="center" vertical="center"/>
    </xf>
    <xf numFmtId="4" fontId="5" fillId="0" borderId="4" xfId="1" applyNumberFormat="1" applyFont="1" applyFill="1" applyBorder="1" applyAlignment="1">
      <alignment horizontal="center" vertical="center" wrapText="1"/>
    </xf>
    <xf numFmtId="4" fontId="3" fillId="0" borderId="4" xfId="1" applyNumberFormat="1" applyFont="1" applyFill="1" applyBorder="1" applyAlignment="1">
      <alignment horizontal="right" vertical="center" wrapText="1"/>
    </xf>
    <xf numFmtId="4" fontId="2" fillId="0" borderId="4" xfId="1" applyNumberFormat="1" applyFont="1" applyFill="1" applyBorder="1" applyAlignment="1">
      <alignment horizontal="right" vertical="center" wrapText="1"/>
    </xf>
    <xf numFmtId="4" fontId="3" fillId="0"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2" fillId="6" borderId="1" xfId="0" applyFont="1" applyFill="1" applyBorder="1" applyAlignment="1">
      <alignment horizontal="left" vertical="center" wrapText="1"/>
    </xf>
    <xf numFmtId="4" fontId="2" fillId="6" borderId="1" xfId="0" applyNumberFormat="1" applyFont="1" applyFill="1" applyBorder="1" applyAlignment="1">
      <alignment horizontal="center" vertical="center"/>
    </xf>
    <xf numFmtId="4" fontId="3" fillId="6" borderId="1" xfId="0" applyNumberFormat="1" applyFont="1" applyFill="1" applyBorder="1" applyAlignment="1">
      <alignment horizontal="right" vertical="center"/>
    </xf>
    <xf numFmtId="4" fontId="2" fillId="6" borderId="1" xfId="0" applyNumberFormat="1" applyFont="1" applyFill="1" applyBorder="1" applyAlignment="1">
      <alignment horizontal="right" vertical="center" wrapText="1"/>
    </xf>
    <xf numFmtId="4" fontId="4" fillId="6" borderId="1" xfId="1" applyNumberFormat="1" applyFont="1" applyFill="1" applyBorder="1" applyAlignment="1">
      <alignment horizontal="left" vertical="center" wrapText="1"/>
    </xf>
    <xf numFmtId="4" fontId="3" fillId="0" borderId="1" xfId="0" applyNumberFormat="1" applyFont="1" applyFill="1" applyBorder="1" applyAlignment="1">
      <alignment horizontal="right" vertical="center" wrapText="1"/>
    </xf>
    <xf numFmtId="16" fontId="3" fillId="0"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 fontId="4" fillId="6" borderId="1" xfId="0" applyNumberFormat="1" applyFont="1" applyFill="1" applyBorder="1" applyAlignment="1">
      <alignment horizontal="left" vertical="center" wrapText="1"/>
    </xf>
    <xf numFmtId="4" fontId="3" fillId="0" borderId="1" xfId="0" applyNumberFormat="1" applyFont="1" applyBorder="1" applyAlignment="1">
      <alignment horizontal="center" vertical="center"/>
    </xf>
    <xf numFmtId="4" fontId="3" fillId="0" borderId="1" xfId="0" applyNumberFormat="1" applyFont="1" applyBorder="1" applyAlignment="1">
      <alignment horizontal="right" vertical="center" wrapText="1"/>
    </xf>
    <xf numFmtId="4" fontId="2" fillId="0" borderId="1"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4" fontId="3" fillId="8" borderId="1" xfId="0" applyNumberFormat="1" applyFont="1" applyFill="1" applyBorder="1" applyAlignment="1">
      <alignment horizontal="center" vertical="center"/>
    </xf>
    <xf numFmtId="4" fontId="3" fillId="8" borderId="1" xfId="0" applyNumberFormat="1" applyFont="1" applyFill="1" applyBorder="1" applyAlignment="1">
      <alignment horizontal="right" vertical="center"/>
    </xf>
    <xf numFmtId="0" fontId="4" fillId="8" borderId="1" xfId="0" applyFont="1" applyFill="1" applyBorder="1" applyAlignment="1">
      <alignment horizontal="left" vertical="center" wrapText="1"/>
    </xf>
    <xf numFmtId="4" fontId="2" fillId="0" borderId="1" xfId="0" applyNumberFormat="1" applyFont="1" applyFill="1" applyBorder="1" applyAlignment="1">
      <alignment horizontal="right" vertical="center"/>
    </xf>
    <xf numFmtId="0" fontId="2" fillId="8" borderId="1" xfId="0" applyFont="1" applyFill="1" applyBorder="1" applyAlignment="1">
      <alignment horizontal="center" vertical="center"/>
    </xf>
    <xf numFmtId="4" fontId="2" fillId="8" borderId="1" xfId="0" applyNumberFormat="1" applyFont="1" applyFill="1" applyBorder="1" applyAlignment="1">
      <alignment horizontal="center" vertical="center"/>
    </xf>
    <xf numFmtId="4" fontId="2" fillId="8" borderId="1" xfId="0" applyNumberFormat="1" applyFont="1" applyFill="1" applyBorder="1" applyAlignment="1">
      <alignment horizontal="right" vertical="center"/>
    </xf>
    <xf numFmtId="0" fontId="3" fillId="0" borderId="1" xfId="0" applyFont="1" applyBorder="1" applyAlignment="1">
      <alignment horizontal="justify" vertical="center" wrapText="1"/>
    </xf>
    <xf numFmtId="0" fontId="3" fillId="0" borderId="1" xfId="0" applyNumberFormat="1" applyFont="1" applyBorder="1" applyAlignment="1">
      <alignment horizontal="center" vertical="center"/>
    </xf>
    <xf numFmtId="0" fontId="3" fillId="0" borderId="1" xfId="0" applyFont="1" applyBorder="1" applyAlignment="1">
      <alignment horizontal="justify" vertical="center"/>
    </xf>
    <xf numFmtId="0" fontId="3" fillId="0" borderId="1" xfId="0" applyFont="1" applyFill="1" applyBorder="1" applyAlignment="1">
      <alignment horizontal="justify" vertical="center" wrapText="1"/>
    </xf>
    <xf numFmtId="0" fontId="3" fillId="0" borderId="1" xfId="0" applyNumberFormat="1" applyFont="1" applyFill="1" applyBorder="1" applyAlignment="1">
      <alignment horizontal="center" vertical="center"/>
    </xf>
    <xf numFmtId="4" fontId="4" fillId="6" borderId="1"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wrapText="1"/>
    </xf>
    <xf numFmtId="4" fontId="3" fillId="0" borderId="1" xfId="14" applyNumberFormat="1" applyFont="1" applyFill="1" applyBorder="1" applyAlignment="1">
      <alignment horizontal="center" vertical="center" wrapText="1"/>
    </xf>
    <xf numFmtId="4" fontId="3" fillId="0" borderId="1" xfId="14" applyNumberFormat="1" applyFont="1" applyFill="1" applyBorder="1" applyAlignment="1" applyProtection="1">
      <alignment horizontal="right" vertical="center" wrapText="1"/>
    </xf>
    <xf numFmtId="4" fontId="3" fillId="0" borderId="1" xfId="14" applyNumberFormat="1" applyFont="1" applyFill="1" applyBorder="1" applyAlignment="1">
      <alignment horizontal="right" vertical="center" wrapText="1"/>
    </xf>
    <xf numFmtId="4" fontId="3" fillId="0" borderId="1" xfId="14" applyNumberFormat="1" applyFont="1" applyFill="1" applyBorder="1" applyAlignment="1" applyProtection="1">
      <alignment horizontal="right" vertical="center"/>
    </xf>
    <xf numFmtId="4" fontId="3" fillId="0" borderId="1" xfId="14" applyNumberFormat="1" applyFont="1" applyBorder="1" applyAlignment="1">
      <alignment horizontal="center" vertical="center" wrapText="1"/>
    </xf>
    <xf numFmtId="4" fontId="3" fillId="0" borderId="1" xfId="14" applyNumberFormat="1" applyFont="1" applyBorder="1" applyAlignment="1">
      <alignment horizontal="right" vertical="center" wrapText="1"/>
    </xf>
    <xf numFmtId="4" fontId="3" fillId="0" borderId="1" xfId="14" applyNumberFormat="1" applyFont="1" applyBorder="1" applyAlignment="1">
      <alignment horizontal="right" vertical="center"/>
    </xf>
    <xf numFmtId="4" fontId="2" fillId="0" borderId="1" xfId="0" applyNumberFormat="1" applyFont="1" applyBorder="1" applyAlignment="1">
      <alignment horizontal="center" vertical="center"/>
    </xf>
    <xf numFmtId="4" fontId="2" fillId="6" borderId="1" xfId="0" applyNumberFormat="1" applyFont="1" applyFill="1" applyBorder="1" applyAlignment="1">
      <alignment horizontal="right" vertical="center"/>
    </xf>
    <xf numFmtId="0" fontId="4" fillId="6" borderId="1" xfId="0" applyFont="1" applyFill="1" applyBorder="1" applyAlignment="1">
      <alignment horizontal="left" vertical="center" wrapText="1"/>
    </xf>
    <xf numFmtId="0" fontId="3" fillId="0" borderId="1" xfId="15" applyNumberFormat="1" applyFont="1" applyFill="1" applyBorder="1" applyAlignment="1">
      <alignment horizontal="left" vertical="center" wrapText="1"/>
    </xf>
    <xf numFmtId="0" fontId="3" fillId="0" borderId="1" xfId="15" applyNumberFormat="1" applyFont="1" applyFill="1" applyBorder="1" applyAlignment="1">
      <alignment horizontal="center" vertical="center" wrapText="1"/>
    </xf>
    <xf numFmtId="4" fontId="3" fillId="0" borderId="1" xfId="15" applyNumberFormat="1" applyFont="1" applyFill="1" applyBorder="1" applyAlignment="1">
      <alignment horizontal="left" vertical="center" wrapText="1"/>
    </xf>
    <xf numFmtId="4" fontId="3" fillId="0" borderId="1" xfId="15" applyNumberFormat="1" applyFont="1" applyFill="1" applyBorder="1" applyAlignment="1">
      <alignment horizontal="right" vertical="center" wrapText="1"/>
    </xf>
    <xf numFmtId="0" fontId="3" fillId="0" borderId="1" xfId="16" applyNumberFormat="1" applyFont="1" applyFill="1" applyBorder="1" applyAlignment="1">
      <alignment horizontal="center" vertical="center" wrapText="1"/>
    </xf>
    <xf numFmtId="0" fontId="3" fillId="0" borderId="1" xfId="16"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6"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2" fontId="3" fillId="0" borderId="1" xfId="0" applyNumberFormat="1" applyFont="1" applyFill="1" applyBorder="1" applyAlignment="1" applyProtection="1">
      <alignment horizontal="left" vertical="center" wrapText="1"/>
    </xf>
    <xf numFmtId="0" fontId="2" fillId="0" borderId="1" xfId="0" applyFont="1" applyFill="1" applyBorder="1" applyAlignment="1">
      <alignment vertical="center" wrapText="1"/>
    </xf>
    <xf numFmtId="4" fontId="2" fillId="0" borderId="1" xfId="0" applyNumberFormat="1" applyFont="1" applyFill="1" applyBorder="1" applyAlignment="1">
      <alignment horizontal="center" vertical="center" wrapText="1"/>
    </xf>
    <xf numFmtId="0" fontId="3" fillId="0" borderId="1" xfId="16" applyNumberFormat="1"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shrinkToFit="1"/>
      <protection locked="0"/>
    </xf>
    <xf numFmtId="4" fontId="2" fillId="4" borderId="1" xfId="0" applyNumberFormat="1" applyFont="1" applyFill="1" applyBorder="1" applyAlignment="1">
      <alignment horizontal="right" vertical="center" wrapText="1"/>
    </xf>
    <xf numFmtId="4" fontId="2" fillId="4"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164" fontId="2" fillId="7" borderId="1" xfId="0" applyNumberFormat="1" applyFont="1" applyFill="1" applyBorder="1" applyAlignment="1">
      <alignment horizontal="right" vertical="center" wrapText="1"/>
    </xf>
    <xf numFmtId="0" fontId="3" fillId="7" borderId="1" xfId="0" applyFont="1" applyFill="1" applyBorder="1" applyAlignment="1">
      <alignment vertical="center"/>
    </xf>
    <xf numFmtId="4" fontId="3" fillId="7" borderId="1" xfId="0" applyNumberFormat="1" applyFont="1" applyFill="1" applyBorder="1" applyAlignment="1">
      <alignment vertical="center"/>
    </xf>
    <xf numFmtId="0" fontId="4" fillId="7" borderId="1" xfId="0" applyFont="1" applyFill="1" applyBorder="1" applyAlignment="1">
      <alignment vertical="center" wrapText="1"/>
    </xf>
    <xf numFmtId="0" fontId="5" fillId="0" borderId="1" xfId="0" applyFont="1" applyFill="1" applyBorder="1" applyAlignment="1">
      <alignment horizontal="left" vertical="center" wrapText="1"/>
    </xf>
    <xf numFmtId="4" fontId="5" fillId="0" borderId="1" xfId="0" applyNumberFormat="1" applyFont="1" applyBorder="1" applyAlignment="1">
      <alignment horizontal="center" vertical="center"/>
    </xf>
    <xf numFmtId="0" fontId="2" fillId="7" borderId="1" xfId="0" applyFont="1" applyFill="1" applyBorder="1" applyAlignment="1">
      <alignment vertical="center"/>
    </xf>
    <xf numFmtId="4" fontId="2" fillId="7" borderId="1" xfId="0" applyNumberFormat="1" applyFont="1" applyFill="1" applyBorder="1" applyAlignment="1">
      <alignment vertical="center"/>
    </xf>
    <xf numFmtId="4" fontId="5" fillId="0" borderId="1" xfId="1"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4" fontId="2" fillId="3" borderId="1" xfId="1" applyNumberFormat="1" applyFont="1" applyFill="1" applyBorder="1" applyAlignment="1">
      <alignment horizontal="center" vertical="center"/>
    </xf>
    <xf numFmtId="4" fontId="2" fillId="3" borderId="1" xfId="1" applyNumberFormat="1" applyFont="1" applyFill="1" applyBorder="1" applyAlignment="1">
      <alignment horizontal="left" vertical="center"/>
    </xf>
    <xf numFmtId="4" fontId="2" fillId="3" borderId="1" xfId="1" applyNumberFormat="1" applyFont="1" applyFill="1" applyBorder="1" applyAlignment="1">
      <alignment horizontal="right" vertical="center"/>
    </xf>
    <xf numFmtId="4" fontId="2" fillId="3" borderId="1" xfId="0"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4" fontId="6" fillId="0" borderId="1" xfId="1" applyNumberFormat="1" applyFont="1" applyFill="1" applyBorder="1" applyAlignment="1">
      <alignment horizontal="center" vertical="center" wrapText="1"/>
    </xf>
    <xf numFmtId="0" fontId="3" fillId="6" borderId="1" xfId="2" applyFont="1" applyFill="1" applyBorder="1" applyAlignment="1">
      <alignment horizontal="center" vertical="center"/>
    </xf>
    <xf numFmtId="0" fontId="3" fillId="0" borderId="0" xfId="2" applyFont="1" applyBorder="1" applyAlignment="1">
      <alignment vertical="center"/>
    </xf>
    <xf numFmtId="0" fontId="2" fillId="3" borderId="1" xfId="2" applyFont="1" applyFill="1" applyBorder="1" applyAlignment="1">
      <alignment horizontal="left" vertical="center" wrapText="1"/>
    </xf>
    <xf numFmtId="0" fontId="3" fillId="3" borderId="1" xfId="2" applyFont="1" applyFill="1" applyBorder="1" applyAlignment="1">
      <alignment horizontal="center" vertical="center" wrapText="1"/>
    </xf>
    <xf numFmtId="4" fontId="3" fillId="3" borderId="1" xfId="2" applyNumberFormat="1" applyFont="1" applyFill="1" applyBorder="1" applyAlignment="1">
      <alignment horizontal="center" vertical="center"/>
    </xf>
    <xf numFmtId="4" fontId="3" fillId="3" borderId="1" xfId="2" applyNumberFormat="1" applyFont="1" applyFill="1" applyBorder="1" applyAlignment="1">
      <alignment vertical="center"/>
    </xf>
    <xf numFmtId="164" fontId="3" fillId="3" borderId="1" xfId="2" applyNumberFormat="1" applyFont="1" applyFill="1" applyBorder="1" applyAlignment="1">
      <alignment horizontal="center" vertical="center"/>
    </xf>
    <xf numFmtId="0" fontId="3"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164" fontId="3" fillId="0" borderId="1" xfId="2" applyNumberFormat="1" applyFont="1" applyFill="1" applyBorder="1" applyAlignment="1">
      <alignment horizontal="center" vertical="center"/>
    </xf>
    <xf numFmtId="0" fontId="2" fillId="6" borderId="1" xfId="2" applyFont="1" applyFill="1" applyBorder="1" applyAlignment="1">
      <alignment horizontal="left" vertical="center" wrapText="1"/>
    </xf>
    <xf numFmtId="0" fontId="2" fillId="6" borderId="1" xfId="2" applyFont="1" applyFill="1" applyBorder="1" applyAlignment="1">
      <alignment horizontal="center" vertical="center" wrapText="1"/>
    </xf>
    <xf numFmtId="4" fontId="2" fillId="6" borderId="1" xfId="2" applyNumberFormat="1" applyFont="1" applyFill="1" applyBorder="1" applyAlignment="1">
      <alignment horizontal="center" vertical="center" wrapText="1"/>
    </xf>
    <xf numFmtId="4" fontId="2" fillId="6" borderId="1" xfId="2" applyNumberFormat="1" applyFont="1" applyFill="1" applyBorder="1" applyAlignment="1">
      <alignment horizontal="right" vertical="center"/>
    </xf>
    <xf numFmtId="4" fontId="2" fillId="6" borderId="1" xfId="2" applyNumberFormat="1" applyFont="1" applyFill="1" applyBorder="1" applyAlignment="1">
      <alignment vertical="center"/>
    </xf>
    <xf numFmtId="164" fontId="2" fillId="6" borderId="1" xfId="2" applyNumberFormat="1" applyFont="1" applyFill="1" applyBorder="1" applyAlignment="1">
      <alignment horizontal="right" vertical="center"/>
    </xf>
    <xf numFmtId="0" fontId="2" fillId="0" borderId="0" xfId="2" applyFont="1" applyBorder="1" applyAlignment="1">
      <alignment vertical="center"/>
    </xf>
    <xf numFmtId="0" fontId="2" fillId="0" borderId="1" xfId="2" applyFont="1" applyFill="1" applyBorder="1" applyAlignment="1">
      <alignment horizontal="left" vertical="center" wrapText="1"/>
    </xf>
    <xf numFmtId="4" fontId="3" fillId="0" borderId="1" xfId="2" applyNumberFormat="1" applyFont="1" applyFill="1" applyBorder="1" applyAlignment="1">
      <alignment horizontal="right" vertical="center"/>
    </xf>
    <xf numFmtId="164" fontId="3" fillId="0" borderId="1" xfId="2" applyNumberFormat="1" applyFont="1" applyFill="1" applyBorder="1" applyAlignment="1">
      <alignment horizontal="right" vertical="center"/>
    </xf>
    <xf numFmtId="0" fontId="3" fillId="0" borderId="0" xfId="2" applyFont="1" applyFill="1" applyBorder="1" applyAlignment="1">
      <alignment vertical="center"/>
    </xf>
    <xf numFmtId="4" fontId="3" fillId="0" borderId="1" xfId="5" applyNumberFormat="1" applyFont="1" applyFill="1" applyBorder="1" applyAlignment="1">
      <alignment horizontal="left" vertical="center" wrapText="1"/>
    </xf>
    <xf numFmtId="4" fontId="3" fillId="0" borderId="1" xfId="2" applyNumberFormat="1" applyFont="1" applyFill="1" applyBorder="1" applyAlignment="1">
      <alignment vertical="center" wrapText="1"/>
    </xf>
    <xf numFmtId="4" fontId="2" fillId="6" borderId="1" xfId="2" applyNumberFormat="1" applyFont="1" applyFill="1" applyBorder="1" applyAlignment="1">
      <alignment horizontal="center" vertical="center"/>
    </xf>
    <xf numFmtId="4" fontId="3" fillId="0" borderId="1" xfId="2" applyNumberFormat="1" applyFont="1" applyFill="1" applyBorder="1" applyAlignment="1">
      <alignment horizontal="left" vertical="center" wrapText="1"/>
    </xf>
    <xf numFmtId="0" fontId="3" fillId="0" borderId="1" xfId="6" applyFont="1" applyFill="1" applyBorder="1" applyAlignment="1">
      <alignment horizontal="left" vertical="center" wrapText="1"/>
    </xf>
    <xf numFmtId="0" fontId="3" fillId="0" borderId="1" xfId="7" applyFont="1" applyFill="1" applyBorder="1" applyAlignment="1">
      <alignment horizontal="left" vertical="center" wrapText="1"/>
    </xf>
    <xf numFmtId="0" fontId="3" fillId="0" borderId="1" xfId="8" applyFont="1" applyFill="1" applyBorder="1" applyAlignment="1" applyProtection="1">
      <alignment horizontal="left" vertical="center" wrapText="1"/>
    </xf>
    <xf numFmtId="0" fontId="3" fillId="6" borderId="1" xfId="2" applyFont="1" applyFill="1" applyBorder="1" applyAlignment="1">
      <alignment horizontal="center" vertical="center" wrapText="1"/>
    </xf>
    <xf numFmtId="4" fontId="3" fillId="6" borderId="1" xfId="2" applyNumberFormat="1" applyFont="1" applyFill="1" applyBorder="1" applyAlignment="1">
      <alignment horizontal="center" vertical="center" wrapText="1"/>
    </xf>
    <xf numFmtId="4" fontId="3" fillId="6" borderId="1" xfId="2" applyNumberFormat="1" applyFont="1" applyFill="1" applyBorder="1" applyAlignment="1">
      <alignment horizontal="center" vertical="center"/>
    </xf>
    <xf numFmtId="4" fontId="3" fillId="6" borderId="1" xfId="2" applyNumberFormat="1" applyFont="1" applyFill="1" applyBorder="1" applyAlignment="1">
      <alignment vertical="center"/>
    </xf>
    <xf numFmtId="0" fontId="3" fillId="0" borderId="1" xfId="9" applyFont="1" applyFill="1" applyBorder="1" applyAlignment="1">
      <alignment horizontal="left" vertical="center" wrapText="1"/>
    </xf>
    <xf numFmtId="0" fontId="10" fillId="0" borderId="1" xfId="2" applyFont="1" applyBorder="1" applyAlignment="1">
      <alignment horizontal="left" vertical="center" wrapText="1"/>
    </xf>
    <xf numFmtId="4" fontId="3" fillId="0" borderId="1" xfId="9" applyNumberFormat="1" applyFont="1" applyFill="1" applyBorder="1" applyAlignment="1" applyProtection="1">
      <alignment horizontal="left" vertical="center" wrapText="1"/>
    </xf>
    <xf numFmtId="0" fontId="10" fillId="0" borderId="1" xfId="9" applyFont="1" applyFill="1" applyBorder="1" applyAlignment="1">
      <alignment horizontal="left" vertical="center" wrapText="1"/>
    </xf>
    <xf numFmtId="0" fontId="10" fillId="0" borderId="1" xfId="2" applyFont="1" applyFill="1" applyBorder="1" applyAlignment="1">
      <alignment vertical="center" wrapText="1"/>
    </xf>
    <xf numFmtId="0" fontId="3" fillId="0" borderId="1" xfId="10" applyFont="1" applyFill="1" applyBorder="1" applyAlignment="1">
      <alignment horizontal="center" vertical="center"/>
    </xf>
    <xf numFmtId="0" fontId="3" fillId="0" borderId="1" xfId="2" applyFont="1" applyBorder="1" applyAlignment="1">
      <alignment vertical="center"/>
    </xf>
    <xf numFmtId="0" fontId="10" fillId="0" borderId="1" xfId="2" applyFont="1" applyFill="1" applyBorder="1" applyAlignment="1">
      <alignment horizontal="left" vertical="center" wrapText="1"/>
    </xf>
    <xf numFmtId="4" fontId="2" fillId="0" borderId="1" xfId="2" applyNumberFormat="1" applyFont="1" applyFill="1" applyBorder="1" applyAlignment="1" applyProtection="1">
      <alignment horizontal="left" vertical="center" wrapText="1"/>
      <protection locked="0"/>
    </xf>
    <xf numFmtId="2" fontId="3" fillId="0" borderId="1" xfId="2" applyNumberFormat="1" applyFont="1" applyFill="1" applyBorder="1" applyAlignment="1">
      <alignment horizontal="center" vertical="center"/>
    </xf>
    <xf numFmtId="4" fontId="3" fillId="0" borderId="1" xfId="2" applyNumberFormat="1" applyFont="1" applyFill="1" applyBorder="1" applyAlignment="1" applyProtection="1">
      <alignment horizontal="left" vertical="center" wrapText="1"/>
    </xf>
    <xf numFmtId="0" fontId="2" fillId="0" borderId="1" xfId="2" applyFont="1" applyBorder="1" applyAlignment="1">
      <alignment horizontal="left" vertical="center" wrapText="1"/>
    </xf>
    <xf numFmtId="0" fontId="3" fillId="0" borderId="1" xfId="2" applyFont="1" applyBorder="1" applyAlignment="1">
      <alignment horizontal="center" vertical="center" wrapText="1"/>
    </xf>
    <xf numFmtId="0" fontId="3" fillId="0" borderId="1" xfId="2" applyFont="1" applyBorder="1" applyAlignment="1">
      <alignment horizontal="left" vertical="center" wrapText="1"/>
    </xf>
    <xf numFmtId="0" fontId="2" fillId="3" borderId="1" xfId="2" applyFont="1" applyFill="1" applyBorder="1" applyAlignment="1">
      <alignment horizontal="center" vertical="center" wrapText="1"/>
    </xf>
    <xf numFmtId="4" fontId="2" fillId="3" borderId="1" xfId="2" applyNumberFormat="1" applyFont="1" applyFill="1" applyBorder="1" applyAlignment="1">
      <alignment horizontal="center" vertical="center"/>
    </xf>
    <xf numFmtId="4" fontId="2" fillId="3" borderId="1" xfId="2" applyNumberFormat="1" applyFont="1" applyFill="1" applyBorder="1" applyAlignment="1">
      <alignment vertical="center"/>
    </xf>
    <xf numFmtId="164" fontId="2" fillId="3" borderId="1" xfId="2" applyNumberFormat="1" applyFont="1" applyFill="1" applyBorder="1" applyAlignment="1">
      <alignment horizontal="center" vertical="center"/>
    </xf>
    <xf numFmtId="0" fontId="3" fillId="0" borderId="1" xfId="2" applyFont="1" applyBorder="1" applyAlignment="1">
      <alignment vertical="center" wrapText="1"/>
    </xf>
    <xf numFmtId="4" fontId="3" fillId="0" borderId="1" xfId="2" applyNumberFormat="1" applyFont="1" applyFill="1" applyBorder="1" applyAlignment="1" applyProtection="1">
      <alignment horizontal="center" vertical="center"/>
    </xf>
    <xf numFmtId="0" fontId="3" fillId="0" borderId="1" xfId="11" applyFont="1" applyBorder="1" applyAlignment="1">
      <alignment horizontal="left" vertical="center" wrapText="1"/>
    </xf>
    <xf numFmtId="0" fontId="3" fillId="0" borderId="1" xfId="3" applyFont="1" applyBorder="1" applyAlignment="1" applyProtection="1">
      <alignment horizontal="left" vertical="center" wrapText="1"/>
    </xf>
    <xf numFmtId="0" fontId="3" fillId="0" borderId="1" xfId="2" applyFont="1" applyBorder="1" applyAlignment="1" applyProtection="1">
      <alignment horizontal="left" vertical="center" wrapText="1"/>
    </xf>
    <xf numFmtId="4" fontId="3" fillId="0" borderId="1" xfId="3" applyNumberFormat="1" applyFont="1" applyBorder="1" applyAlignment="1" applyProtection="1">
      <alignment horizontal="left" vertical="center" wrapText="1"/>
    </xf>
    <xf numFmtId="0" fontId="3" fillId="0" borderId="1" xfId="12" applyFont="1" applyBorder="1" applyAlignment="1" applyProtection="1">
      <alignment horizontal="left" vertical="center" wrapText="1"/>
    </xf>
    <xf numFmtId="0" fontId="3" fillId="0" borderId="1" xfId="12" applyFont="1" applyBorder="1" applyAlignment="1">
      <alignment horizontal="left" vertical="center" wrapText="1"/>
    </xf>
    <xf numFmtId="164" fontId="3" fillId="0" borderId="1" xfId="2" applyNumberFormat="1" applyFont="1" applyBorder="1" applyAlignment="1">
      <alignment horizontal="center" vertical="center"/>
    </xf>
    <xf numFmtId="0" fontId="2" fillId="4" borderId="1" xfId="2" applyFont="1" applyFill="1" applyBorder="1" applyAlignment="1">
      <alignment horizontal="left" vertical="center" wrapText="1"/>
    </xf>
    <xf numFmtId="164" fontId="2" fillId="6" borderId="1" xfId="2" applyNumberFormat="1" applyFont="1" applyFill="1" applyBorder="1" applyAlignment="1">
      <alignment horizontal="center" vertical="center"/>
    </xf>
    <xf numFmtId="0" fontId="2" fillId="4" borderId="1" xfId="2" applyFont="1" applyFill="1" applyBorder="1" applyAlignment="1">
      <alignment horizontal="center" vertical="center" wrapText="1"/>
    </xf>
    <xf numFmtId="4" fontId="2" fillId="4" borderId="1" xfId="2" applyNumberFormat="1" applyFont="1" applyFill="1" applyBorder="1" applyAlignment="1">
      <alignment horizontal="center" vertical="center" wrapText="1"/>
    </xf>
    <xf numFmtId="4" fontId="2" fillId="4" borderId="1" xfId="2" applyNumberFormat="1" applyFont="1" applyFill="1" applyBorder="1" applyAlignment="1">
      <alignment horizontal="center" vertical="center"/>
    </xf>
    <xf numFmtId="4" fontId="2" fillId="4" borderId="1" xfId="2" applyNumberFormat="1" applyFont="1" applyFill="1" applyBorder="1" applyAlignment="1">
      <alignment vertical="center"/>
    </xf>
    <xf numFmtId="44" fontId="2" fillId="4" borderId="1" xfId="2" applyNumberFormat="1" applyFont="1" applyFill="1" applyBorder="1" applyAlignment="1">
      <alignment horizontal="center" vertical="center"/>
    </xf>
    <xf numFmtId="0" fontId="2" fillId="6" borderId="1" xfId="10" applyFont="1" applyFill="1" applyBorder="1" applyAlignment="1">
      <alignment horizontal="center" vertical="center"/>
    </xf>
    <xf numFmtId="4" fontId="3" fillId="6" borderId="1" xfId="1" applyNumberFormat="1" applyFont="1" applyFill="1" applyBorder="1" applyAlignment="1">
      <alignment horizontal="left" vertical="center" wrapText="1"/>
    </xf>
    <xf numFmtId="0" fontId="3" fillId="6" borderId="1" xfId="0" applyFont="1" applyFill="1" applyBorder="1" applyAlignment="1">
      <alignment horizontal="left" vertical="center" wrapText="1"/>
    </xf>
    <xf numFmtId="4" fontId="2" fillId="6" borderId="1" xfId="1" applyNumberFormat="1" applyFont="1" applyFill="1" applyBorder="1" applyAlignment="1">
      <alignment horizontal="left" vertical="center" wrapText="1"/>
    </xf>
    <xf numFmtId="0" fontId="11" fillId="0" borderId="1" xfId="2" applyFont="1" applyBorder="1" applyAlignment="1">
      <alignment horizontal="left" vertical="center" wrapText="1"/>
    </xf>
    <xf numFmtId="0" fontId="21" fillId="0" borderId="1" xfId="11" applyFont="1" applyBorder="1" applyAlignment="1">
      <alignment horizontal="left" vertical="center" wrapText="1"/>
    </xf>
    <xf numFmtId="4" fontId="2" fillId="6" borderId="1" xfId="2" applyNumberFormat="1" applyFont="1" applyFill="1" applyBorder="1" applyAlignment="1">
      <alignment horizontal="left" vertical="center" wrapText="1"/>
    </xf>
    <xf numFmtId="4" fontId="3" fillId="6" borderId="1" xfId="3" applyNumberFormat="1" applyFont="1" applyFill="1" applyBorder="1" applyAlignment="1" applyProtection="1">
      <alignment horizontal="center" vertical="center" wrapText="1"/>
    </xf>
    <xf numFmtId="4" fontId="3" fillId="6" borderId="1" xfId="2" applyNumberFormat="1" applyFont="1" applyFill="1" applyBorder="1" applyAlignment="1">
      <alignment horizontal="right" vertical="center"/>
    </xf>
    <xf numFmtId="4" fontId="2" fillId="0" borderId="1" xfId="2" applyNumberFormat="1" applyFont="1" applyFill="1" applyBorder="1" applyAlignment="1">
      <alignment horizontal="left" vertical="center" wrapText="1"/>
    </xf>
    <xf numFmtId="0" fontId="3" fillId="6" borderId="1" xfId="3" applyFont="1" applyFill="1" applyBorder="1" applyAlignment="1" applyProtection="1">
      <alignment horizontal="center" vertical="center" wrapText="1"/>
    </xf>
    <xf numFmtId="164" fontId="3" fillId="6" borderId="1" xfId="2" applyNumberFormat="1" applyFont="1" applyFill="1" applyBorder="1" applyAlignment="1">
      <alignment horizontal="center" vertical="center"/>
    </xf>
    <xf numFmtId="4" fontId="2" fillId="4" borderId="1" xfId="0" applyNumberFormat="1" applyFont="1" applyFill="1" applyBorder="1" applyAlignment="1">
      <alignment horizontal="left" vertical="center" wrapText="1"/>
    </xf>
    <xf numFmtId="164" fontId="2" fillId="4" borderId="1" xfId="2"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164" fontId="3" fillId="8" borderId="1" xfId="0" applyNumberFormat="1" applyFont="1" applyFill="1" applyBorder="1" applyAlignment="1">
      <alignment horizontal="right" vertical="center" wrapText="1"/>
    </xf>
    <xf numFmtId="0" fontId="3" fillId="8" borderId="1" xfId="0" applyFont="1" applyFill="1" applyBorder="1" applyAlignment="1">
      <alignment vertical="center"/>
    </xf>
    <xf numFmtId="4" fontId="3" fillId="8" borderId="1" xfId="0" applyNumberFormat="1" applyFont="1" applyFill="1" applyBorder="1" applyAlignment="1">
      <alignment vertical="center"/>
    </xf>
    <xf numFmtId="4" fontId="3" fillId="8" borderId="1" xfId="1" applyNumberFormat="1" applyFont="1" applyFill="1" applyBorder="1" applyAlignment="1">
      <alignment horizontal="left" vertical="center" wrapText="1"/>
    </xf>
    <xf numFmtId="164" fontId="3" fillId="8" borderId="1" xfId="1" applyNumberFormat="1" applyFont="1" applyFill="1" applyBorder="1" applyAlignment="1">
      <alignment horizontal="right" vertical="center" wrapText="1"/>
    </xf>
    <xf numFmtId="0" fontId="3" fillId="8" borderId="1" xfId="0" applyFont="1" applyFill="1" applyBorder="1" applyAlignment="1">
      <alignment horizontal="left" vertical="top" wrapText="1"/>
    </xf>
    <xf numFmtId="4" fontId="3" fillId="8" borderId="1" xfId="0" applyNumberFormat="1" applyFont="1" applyFill="1" applyBorder="1" applyAlignment="1">
      <alignment horizontal="center" vertical="center" wrapText="1"/>
    </xf>
    <xf numFmtId="4" fontId="3" fillId="8" borderId="1" xfId="0" applyNumberFormat="1" applyFont="1" applyFill="1" applyBorder="1" applyAlignment="1">
      <alignment horizontal="left" vertical="center" wrapText="1"/>
    </xf>
    <xf numFmtId="4" fontId="3" fillId="8" borderId="1" xfId="1" applyNumberFormat="1" applyFont="1" applyFill="1" applyBorder="1" applyAlignment="1">
      <alignment horizontal="center" vertical="center" wrapText="1"/>
    </xf>
    <xf numFmtId="4" fontId="3" fillId="8" borderId="1" xfId="1" applyNumberFormat="1" applyFont="1" applyFill="1" applyBorder="1" applyAlignment="1">
      <alignment horizontal="left" vertical="top" wrapText="1"/>
    </xf>
    <xf numFmtId="4" fontId="3" fillId="8" borderId="1" xfId="1" applyNumberFormat="1" applyFont="1" applyFill="1" applyBorder="1" applyAlignment="1">
      <alignment horizontal="right" vertical="center" wrapText="1"/>
    </xf>
    <xf numFmtId="4" fontId="3" fillId="8" borderId="1" xfId="0" applyNumberFormat="1" applyFont="1" applyFill="1" applyBorder="1" applyAlignment="1">
      <alignment horizontal="right" vertical="center" wrapText="1"/>
    </xf>
    <xf numFmtId="4" fontId="4" fillId="8" borderId="1" xfId="0" applyNumberFormat="1" applyFont="1" applyFill="1" applyBorder="1" applyAlignment="1">
      <alignment horizontal="left" vertical="center" wrapText="1"/>
    </xf>
    <xf numFmtId="0" fontId="3" fillId="8" borderId="1" xfId="2" applyFont="1" applyFill="1" applyBorder="1" applyAlignment="1">
      <alignment horizontal="center" vertical="center" wrapText="1"/>
    </xf>
    <xf numFmtId="4" fontId="3" fillId="8" borderId="1" xfId="2" applyNumberFormat="1" applyFont="1" applyFill="1" applyBorder="1" applyAlignment="1">
      <alignment horizontal="center" vertical="center" wrapText="1"/>
    </xf>
    <xf numFmtId="4" fontId="3" fillId="8" borderId="1" xfId="2" applyNumberFormat="1" applyFont="1" applyFill="1" applyBorder="1" applyAlignment="1">
      <alignment horizontal="center" vertical="center"/>
    </xf>
    <xf numFmtId="4" fontId="3" fillId="8" borderId="1" xfId="2" applyNumberFormat="1" applyFont="1" applyFill="1" applyBorder="1" applyAlignment="1">
      <alignment vertical="center"/>
    </xf>
    <xf numFmtId="164" fontId="3" fillId="8" borderId="1" xfId="2" applyNumberFormat="1" applyFont="1" applyFill="1" applyBorder="1" applyAlignment="1">
      <alignment horizontal="center" vertical="center"/>
    </xf>
    <xf numFmtId="0" fontId="3" fillId="0" borderId="5" xfId="0" applyFont="1" applyFill="1" applyBorder="1" applyAlignment="1">
      <alignment horizontal="center" vertical="center"/>
    </xf>
    <xf numFmtId="2" fontId="2" fillId="0" borderId="6" xfId="0" applyNumberFormat="1" applyFont="1" applyFill="1" applyBorder="1" applyAlignment="1">
      <alignment horizontal="center" vertical="center"/>
    </xf>
    <xf numFmtId="4" fontId="2" fillId="2" borderId="7" xfId="1" applyNumberFormat="1" applyFont="1" applyFill="1" applyBorder="1" applyAlignment="1">
      <alignment horizontal="center" vertical="center"/>
    </xf>
    <xf numFmtId="0" fontId="2" fillId="0" borderId="5" xfId="2" applyFont="1" applyFill="1" applyBorder="1" applyAlignment="1">
      <alignment horizontal="center" vertical="center"/>
    </xf>
    <xf numFmtId="0" fontId="2" fillId="3" borderId="5" xfId="2" applyFont="1" applyFill="1" applyBorder="1" applyAlignment="1">
      <alignment horizontal="center" vertical="center"/>
    </xf>
    <xf numFmtId="0" fontId="3" fillId="0" borderId="5" xfId="2" applyFont="1" applyFill="1" applyBorder="1" applyAlignment="1">
      <alignment horizontal="center" vertical="center"/>
    </xf>
    <xf numFmtId="0" fontId="2" fillId="6" borderId="5" xfId="2" applyFont="1" applyFill="1" applyBorder="1" applyAlignment="1">
      <alignment horizontal="center" vertical="center"/>
    </xf>
    <xf numFmtId="4" fontId="3" fillId="0" borderId="5" xfId="2" applyNumberFormat="1" applyFont="1" applyFill="1" applyBorder="1" applyAlignment="1">
      <alignment horizontal="center" vertical="center"/>
    </xf>
    <xf numFmtId="14" fontId="3" fillId="0" borderId="5" xfId="2" applyNumberFormat="1" applyFont="1" applyFill="1" applyBorder="1" applyAlignment="1">
      <alignment horizontal="center" vertical="center"/>
    </xf>
    <xf numFmtId="0" fontId="2" fillId="0" borderId="5" xfId="2" applyFont="1" applyBorder="1" applyAlignment="1">
      <alignment horizontal="center" vertical="center"/>
    </xf>
    <xf numFmtId="0" fontId="3" fillId="0" borderId="5" xfId="2" applyFont="1" applyBorder="1" applyAlignment="1">
      <alignment horizontal="center" vertical="center"/>
    </xf>
    <xf numFmtId="0" fontId="3" fillId="6" borderId="5" xfId="2" applyFont="1" applyFill="1" applyBorder="1" applyAlignment="1">
      <alignment horizontal="center" vertical="center"/>
    </xf>
    <xf numFmtId="165" fontId="3" fillId="0" borderId="5" xfId="3" applyNumberFormat="1" applyFont="1" applyBorder="1" applyAlignment="1" applyProtection="1">
      <alignment horizontal="center" vertical="center"/>
    </xf>
    <xf numFmtId="16" fontId="3" fillId="0" borderId="5" xfId="3" applyNumberFormat="1" applyFont="1" applyBorder="1" applyAlignment="1" applyProtection="1">
      <alignment horizontal="center" vertical="center"/>
    </xf>
    <xf numFmtId="0" fontId="3" fillId="0" borderId="5" xfId="3" applyFont="1" applyBorder="1" applyAlignment="1" applyProtection="1">
      <alignment horizontal="center" vertical="center"/>
    </xf>
    <xf numFmtId="0" fontId="2" fillId="6" borderId="5"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4" fontId="3" fillId="0" borderId="5" xfId="3" applyNumberFormat="1" applyFont="1" applyBorder="1" applyAlignment="1" applyProtection="1">
      <alignment horizontal="center" vertical="center"/>
    </xf>
    <xf numFmtId="0" fontId="3" fillId="0" borderId="5" xfId="2" applyFont="1" applyBorder="1" applyAlignment="1" applyProtection="1">
      <alignment horizontal="center" vertical="center"/>
    </xf>
    <xf numFmtId="17" fontId="3" fillId="0" borderId="5" xfId="3" applyNumberFormat="1" applyFont="1" applyBorder="1" applyAlignment="1" applyProtection="1">
      <alignment horizontal="center" vertical="center"/>
    </xf>
    <xf numFmtId="0" fontId="2" fillId="4" borderId="5" xfId="2" applyFont="1" applyFill="1" applyBorder="1" applyAlignment="1">
      <alignment horizontal="center" vertical="center"/>
    </xf>
    <xf numFmtId="0" fontId="3" fillId="8" borderId="5" xfId="2" applyFont="1" applyFill="1" applyBorder="1" applyAlignment="1">
      <alignment horizontal="center" vertical="center"/>
    </xf>
    <xf numFmtId="0" fontId="2" fillId="0" borderId="1" xfId="2" applyFont="1" applyBorder="1" applyAlignment="1">
      <alignment vertical="center"/>
    </xf>
    <xf numFmtId="0" fontId="3" fillId="9" borderId="1" xfId="0" applyFont="1" applyFill="1" applyBorder="1" applyAlignment="1">
      <alignment horizontal="center" vertical="center" wrapText="1"/>
    </xf>
    <xf numFmtId="0" fontId="3" fillId="9" borderId="1" xfId="0" applyFont="1" applyFill="1" applyBorder="1" applyAlignment="1">
      <alignment horizontal="left" vertical="center" wrapText="1"/>
    </xf>
    <xf numFmtId="4" fontId="3" fillId="9" borderId="1" xfId="0" applyNumberFormat="1" applyFont="1" applyFill="1" applyBorder="1" applyAlignment="1">
      <alignment horizontal="right" vertical="center" wrapText="1"/>
    </xf>
    <xf numFmtId="164" fontId="2" fillId="8" borderId="1" xfId="0" applyNumberFormat="1" applyFont="1" applyFill="1" applyBorder="1" applyAlignment="1">
      <alignment horizontal="right" vertical="center" wrapText="1"/>
    </xf>
    <xf numFmtId="0" fontId="4" fillId="8" borderId="1" xfId="0" applyFont="1" applyFill="1" applyBorder="1" applyAlignment="1">
      <alignment vertical="center" wrapText="1"/>
    </xf>
    <xf numFmtId="0" fontId="5" fillId="8" borderId="1" xfId="0" applyFont="1" applyFill="1" applyBorder="1" applyAlignment="1">
      <alignment horizontal="center" vertical="center" wrapText="1"/>
    </xf>
    <xf numFmtId="4" fontId="5" fillId="8" borderId="1" xfId="0" applyNumberFormat="1" applyFont="1" applyFill="1" applyBorder="1" applyAlignment="1">
      <alignment horizontal="center" vertical="center"/>
    </xf>
    <xf numFmtId="4" fontId="5" fillId="8" borderId="1" xfId="0" applyNumberFormat="1" applyFont="1" applyFill="1" applyBorder="1" applyAlignment="1">
      <alignment horizontal="right" vertical="center"/>
    </xf>
    <xf numFmtId="4" fontId="5" fillId="8" borderId="1" xfId="0" applyNumberFormat="1" applyFont="1" applyFill="1" applyBorder="1" applyAlignment="1">
      <alignment horizontal="left" vertical="center" wrapText="1"/>
    </xf>
    <xf numFmtId="4" fontId="3" fillId="9" borderId="1" xfId="1" applyNumberFormat="1" applyFont="1" applyFill="1" applyBorder="1" applyAlignment="1">
      <alignment horizontal="center" vertical="center" wrapText="1"/>
    </xf>
    <xf numFmtId="4" fontId="3" fillId="9" borderId="1" xfId="1" applyNumberFormat="1" applyFont="1" applyFill="1" applyBorder="1" applyAlignment="1">
      <alignment horizontal="left" vertical="center" wrapText="1"/>
    </xf>
    <xf numFmtId="4" fontId="3" fillId="9" borderId="1" xfId="1" applyNumberFormat="1" applyFont="1" applyFill="1" applyBorder="1" applyAlignment="1">
      <alignment horizontal="right" vertical="center" wrapText="1"/>
    </xf>
    <xf numFmtId="4" fontId="2" fillId="9" borderId="1" xfId="0" applyNumberFormat="1" applyFont="1" applyFill="1" applyBorder="1" applyAlignment="1">
      <alignment horizontal="right" vertical="center" wrapText="1"/>
    </xf>
    <xf numFmtId="4" fontId="2" fillId="4" borderId="1" xfId="1"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1" xfId="0" applyFont="1" applyBorder="1" applyAlignment="1">
      <alignment vertical="center"/>
    </xf>
    <xf numFmtId="4" fontId="4" fillId="4" borderId="1" xfId="0" applyNumberFormat="1" applyFont="1" applyFill="1" applyBorder="1" applyAlignment="1">
      <alignment horizontal="left" vertical="center" wrapText="1"/>
    </xf>
    <xf numFmtId="0" fontId="4" fillId="0" borderId="1" xfId="0" applyFont="1" applyBorder="1" applyAlignment="1">
      <alignment vertical="center" wrapText="1"/>
    </xf>
    <xf numFmtId="0" fontId="4" fillId="4" borderId="1" xfId="0" applyFont="1" applyFill="1" applyBorder="1" applyAlignment="1">
      <alignment vertical="center" wrapText="1"/>
    </xf>
    <xf numFmtId="0" fontId="8" fillId="7" borderId="1" xfId="0" applyFont="1" applyFill="1" applyBorder="1" applyAlignment="1">
      <alignment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center" vertical="center" wrapText="1"/>
    </xf>
    <xf numFmtId="4" fontId="6" fillId="0" borderId="1" xfId="0" applyNumberFormat="1" applyFont="1" applyBorder="1" applyAlignment="1">
      <alignment horizontal="right" vertical="center"/>
    </xf>
    <xf numFmtId="4" fontId="6" fillId="0" borderId="1" xfId="0" applyNumberFormat="1" applyFont="1" applyBorder="1" applyAlignment="1">
      <alignment horizontal="left" vertical="center" wrapText="1"/>
    </xf>
    <xf numFmtId="9" fontId="3" fillId="8" borderId="1" xfId="13" applyFont="1" applyFill="1" applyBorder="1" applyAlignment="1">
      <alignment horizontal="right" vertical="center"/>
    </xf>
  </cellXfs>
  <cellStyles count="17">
    <cellStyle name="Comma" xfId="1" builtinId="3"/>
    <cellStyle name="Comma 2" xfId="14"/>
    <cellStyle name="Normal" xfId="0" builtinId="0"/>
    <cellStyle name="Normal 2" xfId="4"/>
    <cellStyle name="Normal 2 54" xfId="2"/>
    <cellStyle name="Normal 2 84" xfId="3"/>
    <cellStyle name="Normal 5 2" xfId="8"/>
    <cellStyle name="Normal 87" xfId="10"/>
    <cellStyle name="Normal 97" xfId="6"/>
    <cellStyle name="Normal 98" xfId="7"/>
    <cellStyle name="Normal_MP.2002.Prilog 1" xfId="15"/>
    <cellStyle name="Normal_Sheet1" xfId="9"/>
    <cellStyle name="Normal_Sheet1_2" xfId="5"/>
    <cellStyle name="Normalno 4" xfId="11"/>
    <cellStyle name="Obično_Sheet1" xfId="16"/>
    <cellStyle name="Percent" xfId="13" builtinId="5"/>
    <cellStyle name="Zarez_BIM SK i TK oprema 130503" xfId="12"/>
  </cellStyles>
  <dxfs count="1">
    <dxf>
      <font>
        <b val="0"/>
        <condense val="0"/>
        <extend val="0"/>
        <color indexed="9"/>
      </font>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0"/>
  <sheetViews>
    <sheetView tabSelected="1" view="pageBreakPreview" zoomScaleNormal="100" zoomScaleSheetLayoutView="100" workbookViewId="0">
      <pane ySplit="3" topLeftCell="A4" activePane="bottomLeft" state="frozen"/>
      <selection activeCell="B166" sqref="B166"/>
      <selection pane="bottomLeft" activeCell="D70" sqref="D70"/>
    </sheetView>
  </sheetViews>
  <sheetFormatPr defaultRowHeight="11.25" x14ac:dyDescent="0.25"/>
  <cols>
    <col min="1" max="1" width="3.5703125" style="1" customWidth="1"/>
    <col min="2" max="2" width="7.7109375" style="17" customWidth="1"/>
    <col min="3" max="3" width="60.140625" style="18" customWidth="1"/>
    <col min="4" max="4" width="18.5703125" style="167" customWidth="1"/>
    <col min="5" max="5" width="12.42578125" style="1" customWidth="1"/>
    <col min="6" max="16384" width="9.140625" style="1"/>
  </cols>
  <sheetData>
    <row r="1" spans="2:5" s="6" customFormat="1" x14ac:dyDescent="0.25">
      <c r="B1" s="24"/>
      <c r="C1" s="71"/>
      <c r="D1" s="2"/>
    </row>
    <row r="2" spans="2:5" x14ac:dyDescent="0.25">
      <c r="B2" s="126" t="s">
        <v>140</v>
      </c>
      <c r="C2" s="127" t="s">
        <v>141</v>
      </c>
      <c r="D2" s="375" t="s">
        <v>907</v>
      </c>
      <c r="E2" s="120"/>
    </row>
    <row r="3" spans="2:5" s="4" customFormat="1" x14ac:dyDescent="0.25">
      <c r="B3" s="2"/>
      <c r="C3" s="3"/>
      <c r="D3" s="2"/>
    </row>
    <row r="4" spans="2:5" x14ac:dyDescent="0.25">
      <c r="B4" s="230" t="s">
        <v>0</v>
      </c>
      <c r="C4" s="231" t="s">
        <v>35</v>
      </c>
      <c r="D4" s="232"/>
    </row>
    <row r="5" spans="2:5" x14ac:dyDescent="0.25">
      <c r="B5" s="7" t="s">
        <v>0</v>
      </c>
      <c r="C5" s="8" t="s">
        <v>1</v>
      </c>
      <c r="D5" s="9">
        <f>SUM(D6:D11)</f>
        <v>0</v>
      </c>
    </row>
    <row r="6" spans="2:5" x14ac:dyDescent="0.25">
      <c r="B6" s="10" t="s">
        <v>2</v>
      </c>
      <c r="C6" s="11" t="s">
        <v>163</v>
      </c>
      <c r="D6" s="5">
        <f>I_GOR!G226</f>
        <v>0</v>
      </c>
    </row>
    <row r="7" spans="2:5" x14ac:dyDescent="0.25">
      <c r="B7" s="10" t="s">
        <v>4</v>
      </c>
      <c r="C7" s="11" t="s">
        <v>3</v>
      </c>
      <c r="D7" s="5">
        <f>I_GOR!G227</f>
        <v>0</v>
      </c>
    </row>
    <row r="8" spans="2:5" x14ac:dyDescent="0.25">
      <c r="B8" s="10" t="s">
        <v>6</v>
      </c>
      <c r="C8" s="11" t="s">
        <v>5</v>
      </c>
      <c r="D8" s="5">
        <f>I_GOR!G228</f>
        <v>0</v>
      </c>
    </row>
    <row r="9" spans="2:5" x14ac:dyDescent="0.25">
      <c r="B9" s="10" t="s">
        <v>8</v>
      </c>
      <c r="C9" s="11" t="s">
        <v>160</v>
      </c>
      <c r="D9" s="5">
        <f>I_GOR!G229</f>
        <v>0</v>
      </c>
    </row>
    <row r="10" spans="2:5" x14ac:dyDescent="0.25">
      <c r="B10" s="10" t="s">
        <v>9</v>
      </c>
      <c r="C10" s="11" t="s">
        <v>7</v>
      </c>
      <c r="D10" s="5">
        <f>I_GOR!G230</f>
        <v>0</v>
      </c>
    </row>
    <row r="11" spans="2:5" x14ac:dyDescent="0.25">
      <c r="B11" s="10" t="s">
        <v>10</v>
      </c>
      <c r="C11" s="11" t="s">
        <v>409</v>
      </c>
      <c r="D11" s="5">
        <f>I_GOR!G231</f>
        <v>0</v>
      </c>
    </row>
    <row r="12" spans="2:5" x14ac:dyDescent="0.25">
      <c r="B12" s="7" t="s">
        <v>11</v>
      </c>
      <c r="C12" s="8" t="s">
        <v>12</v>
      </c>
      <c r="D12" s="9">
        <f>SUM(D13:D16)</f>
        <v>0</v>
      </c>
    </row>
    <row r="13" spans="2:5" s="6" customFormat="1" x14ac:dyDescent="0.25">
      <c r="B13" s="26" t="s">
        <v>13</v>
      </c>
      <c r="C13" s="25" t="s">
        <v>167</v>
      </c>
      <c r="D13" s="162">
        <f>II_VIK!G157</f>
        <v>0</v>
      </c>
    </row>
    <row r="14" spans="2:5" x14ac:dyDescent="0.25">
      <c r="B14" s="10" t="s">
        <v>14</v>
      </c>
      <c r="C14" s="76" t="s">
        <v>171</v>
      </c>
      <c r="D14" s="162">
        <f>II_VIK!G158</f>
        <v>0</v>
      </c>
    </row>
    <row r="15" spans="2:5" x14ac:dyDescent="0.25">
      <c r="B15" s="10" t="s">
        <v>382</v>
      </c>
      <c r="C15" s="76" t="s">
        <v>174</v>
      </c>
      <c r="D15" s="162">
        <f>II_VIK!G159</f>
        <v>0</v>
      </c>
    </row>
    <row r="16" spans="2:5" x14ac:dyDescent="0.25">
      <c r="B16" s="10" t="s">
        <v>383</v>
      </c>
      <c r="C16" s="76" t="s">
        <v>384</v>
      </c>
      <c r="D16" s="162">
        <f>II_VIK!G160</f>
        <v>0</v>
      </c>
    </row>
    <row r="17" spans="2:4" x14ac:dyDescent="0.25">
      <c r="B17" s="7" t="s">
        <v>15</v>
      </c>
      <c r="C17" s="8" t="s">
        <v>34</v>
      </c>
      <c r="D17" s="9">
        <f>III_SIGN!G41</f>
        <v>0</v>
      </c>
    </row>
    <row r="18" spans="2:4" x14ac:dyDescent="0.25">
      <c r="B18" s="7" t="s">
        <v>27</v>
      </c>
      <c r="C18" s="8" t="s">
        <v>16</v>
      </c>
      <c r="D18" s="9">
        <f>SUM(D19:D25)</f>
        <v>0</v>
      </c>
    </row>
    <row r="19" spans="2:4" s="6" customFormat="1" x14ac:dyDescent="0.25">
      <c r="B19" s="26" t="s">
        <v>862</v>
      </c>
      <c r="C19" s="71" t="s">
        <v>3</v>
      </c>
      <c r="D19" s="162">
        <f>IV_EL!G545</f>
        <v>0</v>
      </c>
    </row>
    <row r="20" spans="2:4" s="6" customFormat="1" x14ac:dyDescent="0.25">
      <c r="B20" s="26" t="s">
        <v>864</v>
      </c>
      <c r="C20" s="71" t="s">
        <v>852</v>
      </c>
      <c r="D20" s="162">
        <f>IV_EL!G546</f>
        <v>0</v>
      </c>
    </row>
    <row r="21" spans="2:4" s="6" customFormat="1" x14ac:dyDescent="0.25">
      <c r="B21" s="26" t="s">
        <v>865</v>
      </c>
      <c r="C21" s="71" t="s">
        <v>853</v>
      </c>
      <c r="D21" s="162">
        <f>IV_EL!G547</f>
        <v>0</v>
      </c>
    </row>
    <row r="22" spans="2:4" s="6" customFormat="1" x14ac:dyDescent="0.25">
      <c r="B22" s="26" t="s">
        <v>866</v>
      </c>
      <c r="C22" s="71" t="s">
        <v>19</v>
      </c>
      <c r="D22" s="162">
        <f>IV_EL!G548</f>
        <v>0</v>
      </c>
    </row>
    <row r="23" spans="2:4" s="6" customFormat="1" x14ac:dyDescent="0.25">
      <c r="B23" s="26" t="s">
        <v>867</v>
      </c>
      <c r="C23" s="71" t="s">
        <v>21</v>
      </c>
      <c r="D23" s="162">
        <f>IV_EL!G549</f>
        <v>0</v>
      </c>
    </row>
    <row r="24" spans="2:4" s="6" customFormat="1" x14ac:dyDescent="0.25">
      <c r="B24" s="26" t="s">
        <v>868</v>
      </c>
      <c r="C24" s="71" t="s">
        <v>24</v>
      </c>
      <c r="D24" s="162">
        <f>IV_EL!G550</f>
        <v>0</v>
      </c>
    </row>
    <row r="25" spans="2:4" s="6" customFormat="1" x14ac:dyDescent="0.25">
      <c r="B25" s="26" t="s">
        <v>869</v>
      </c>
      <c r="C25" s="71" t="s">
        <v>26</v>
      </c>
      <c r="D25" s="162">
        <f>IV_EL!G551</f>
        <v>0</v>
      </c>
    </row>
    <row r="26" spans="2:4" x14ac:dyDescent="0.25">
      <c r="B26" s="7" t="s">
        <v>28</v>
      </c>
      <c r="C26" s="8" t="s">
        <v>29</v>
      </c>
      <c r="D26" s="9">
        <f>SUM(D27:D28)</f>
        <v>0</v>
      </c>
    </row>
    <row r="27" spans="2:4" x14ac:dyDescent="0.25">
      <c r="B27" s="10" t="s">
        <v>30</v>
      </c>
      <c r="C27" s="11" t="s">
        <v>31</v>
      </c>
      <c r="D27" s="5">
        <f>V_HORT!G131</f>
        <v>0</v>
      </c>
    </row>
    <row r="28" spans="2:4" x14ac:dyDescent="0.25">
      <c r="B28" s="10" t="s">
        <v>32</v>
      </c>
      <c r="C28" s="11" t="s">
        <v>33</v>
      </c>
      <c r="D28" s="5">
        <f>V_HORT!G137</f>
        <v>0</v>
      </c>
    </row>
    <row r="29" spans="2:4" s="6" customFormat="1" x14ac:dyDescent="0.25">
      <c r="B29" s="230" t="s">
        <v>0</v>
      </c>
      <c r="C29" s="231" t="s">
        <v>207</v>
      </c>
      <c r="D29" s="233">
        <f>D5+D12+D17+D18+D26</f>
        <v>0</v>
      </c>
    </row>
    <row r="30" spans="2:4" s="6" customFormat="1" x14ac:dyDescent="0.25">
      <c r="B30" s="14"/>
      <c r="C30" s="15"/>
      <c r="D30" s="20"/>
    </row>
    <row r="31" spans="2:4" x14ac:dyDescent="0.25">
      <c r="B31" s="230" t="s">
        <v>11</v>
      </c>
      <c r="C31" s="231" t="s">
        <v>36</v>
      </c>
      <c r="D31" s="232"/>
    </row>
    <row r="32" spans="2:4" s="6" customFormat="1" x14ac:dyDescent="0.25">
      <c r="B32" s="7" t="s">
        <v>0</v>
      </c>
      <c r="C32" s="8" t="s">
        <v>1</v>
      </c>
      <c r="D32" s="9">
        <f>SUM(D33:D36)</f>
        <v>0</v>
      </c>
    </row>
    <row r="33" spans="2:4" s="6" customFormat="1" x14ac:dyDescent="0.25">
      <c r="B33" s="371" t="s">
        <v>6</v>
      </c>
      <c r="C33" s="372" t="s">
        <v>5</v>
      </c>
      <c r="D33" s="374"/>
    </row>
    <row r="34" spans="2:4" s="6" customFormat="1" x14ac:dyDescent="0.25">
      <c r="B34" s="10"/>
      <c r="C34" s="11" t="s">
        <v>37</v>
      </c>
      <c r="D34" s="5">
        <f>I_GOR!G236</f>
        <v>0</v>
      </c>
    </row>
    <row r="35" spans="2:4" s="6" customFormat="1" x14ac:dyDescent="0.25">
      <c r="B35" s="10"/>
      <c r="C35" s="11" t="s">
        <v>38</v>
      </c>
      <c r="D35" s="5">
        <f>I_GOR!G237</f>
        <v>0</v>
      </c>
    </row>
    <row r="36" spans="2:4" s="125" customFormat="1" x14ac:dyDescent="0.25">
      <c r="B36" s="10"/>
      <c r="C36" s="11" t="s">
        <v>39</v>
      </c>
      <c r="D36" s="5">
        <f>I_GOR!G238</f>
        <v>0</v>
      </c>
    </row>
    <row r="37" spans="2:4" x14ac:dyDescent="0.25">
      <c r="B37" s="7" t="s">
        <v>15</v>
      </c>
      <c r="C37" s="8" t="s">
        <v>34</v>
      </c>
      <c r="D37" s="9">
        <f>III_SIGN!G41</f>
        <v>0</v>
      </c>
    </row>
    <row r="38" spans="2:4" s="6" customFormat="1" x14ac:dyDescent="0.25">
      <c r="B38" s="7" t="s">
        <v>27</v>
      </c>
      <c r="C38" s="8" t="s">
        <v>16</v>
      </c>
      <c r="D38" s="9">
        <f>SUM(D39:D42)</f>
        <v>0</v>
      </c>
    </row>
    <row r="39" spans="2:4" s="6" customFormat="1" x14ac:dyDescent="0.25">
      <c r="B39" s="362" t="s">
        <v>867</v>
      </c>
      <c r="C39" s="363" t="s">
        <v>21</v>
      </c>
      <c r="D39" s="374"/>
    </row>
    <row r="40" spans="2:4" s="6" customFormat="1" x14ac:dyDescent="0.25">
      <c r="B40" s="26"/>
      <c r="C40" s="71" t="s">
        <v>668</v>
      </c>
      <c r="D40" s="162">
        <f>IV_EL!G556</f>
        <v>0</v>
      </c>
    </row>
    <row r="41" spans="2:4" s="6" customFormat="1" x14ac:dyDescent="0.25">
      <c r="B41" s="362" t="s">
        <v>869</v>
      </c>
      <c r="C41" s="363" t="s">
        <v>26</v>
      </c>
      <c r="D41" s="364"/>
    </row>
    <row r="42" spans="2:4" s="6" customFormat="1" x14ac:dyDescent="0.25">
      <c r="B42" s="26"/>
      <c r="C42" s="71" t="s">
        <v>821</v>
      </c>
      <c r="D42" s="162">
        <f>IV_EL!G558</f>
        <v>0</v>
      </c>
    </row>
    <row r="43" spans="2:4" s="6" customFormat="1" x14ac:dyDescent="0.25">
      <c r="B43" s="230" t="s">
        <v>11</v>
      </c>
      <c r="C43" s="231" t="s">
        <v>210</v>
      </c>
      <c r="D43" s="233">
        <f>D32+D37+D38</f>
        <v>0</v>
      </c>
    </row>
    <row r="44" spans="2:4" x14ac:dyDescent="0.25">
      <c r="D44" s="101"/>
    </row>
    <row r="45" spans="2:4" x14ac:dyDescent="0.25">
      <c r="B45" s="230" t="s">
        <v>15</v>
      </c>
      <c r="C45" s="231" t="s">
        <v>208</v>
      </c>
      <c r="D45" s="232"/>
    </row>
    <row r="46" spans="2:4" s="6" customFormat="1" x14ac:dyDescent="0.25">
      <c r="B46" s="7" t="s">
        <v>0</v>
      </c>
      <c r="C46" s="8" t="s">
        <v>1</v>
      </c>
      <c r="D46" s="9">
        <f>SUM(D47:D52)</f>
        <v>0</v>
      </c>
    </row>
    <row r="47" spans="2:4" s="6" customFormat="1" x14ac:dyDescent="0.25">
      <c r="B47" s="10" t="s">
        <v>2</v>
      </c>
      <c r="C47" s="11" t="s">
        <v>163</v>
      </c>
      <c r="D47" s="5">
        <f>D6</f>
        <v>0</v>
      </c>
    </row>
    <row r="48" spans="2:4" s="6" customFormat="1" x14ac:dyDescent="0.25">
      <c r="B48" s="10" t="s">
        <v>4</v>
      </c>
      <c r="C48" s="11" t="s">
        <v>3</v>
      </c>
      <c r="D48" s="5">
        <f>D7</f>
        <v>0</v>
      </c>
    </row>
    <row r="49" spans="2:4" s="6" customFormat="1" x14ac:dyDescent="0.25">
      <c r="B49" s="371" t="s">
        <v>6</v>
      </c>
      <c r="C49" s="372" t="s">
        <v>5</v>
      </c>
      <c r="D49" s="373">
        <f>D8-D34-D35-D36</f>
        <v>0</v>
      </c>
    </row>
    <row r="50" spans="2:4" s="6" customFormat="1" x14ac:dyDescent="0.25">
      <c r="B50" s="10" t="s">
        <v>8</v>
      </c>
      <c r="C50" s="11" t="s">
        <v>160</v>
      </c>
      <c r="D50" s="5">
        <f>D9</f>
        <v>0</v>
      </c>
    </row>
    <row r="51" spans="2:4" s="6" customFormat="1" x14ac:dyDescent="0.25">
      <c r="B51" s="10" t="s">
        <v>9</v>
      </c>
      <c r="C51" s="11" t="s">
        <v>7</v>
      </c>
      <c r="D51" s="5">
        <f>D10</f>
        <v>0</v>
      </c>
    </row>
    <row r="52" spans="2:4" s="6" customFormat="1" x14ac:dyDescent="0.25">
      <c r="B52" s="10" t="s">
        <v>10</v>
      </c>
      <c r="C52" s="11" t="s">
        <v>409</v>
      </c>
      <c r="D52" s="5">
        <f>D11</f>
        <v>0</v>
      </c>
    </row>
    <row r="53" spans="2:4" s="6" customFormat="1" x14ac:dyDescent="0.25">
      <c r="B53" s="7" t="s">
        <v>11</v>
      </c>
      <c r="C53" s="8" t="s">
        <v>12</v>
      </c>
      <c r="D53" s="9">
        <f>SUM(D54:D57)</f>
        <v>0</v>
      </c>
    </row>
    <row r="54" spans="2:4" s="6" customFormat="1" x14ac:dyDescent="0.25">
      <c r="B54" s="26" t="s">
        <v>13</v>
      </c>
      <c r="C54" s="25" t="s">
        <v>167</v>
      </c>
      <c r="D54" s="5">
        <f>D13</f>
        <v>0</v>
      </c>
    </row>
    <row r="55" spans="2:4" s="6" customFormat="1" x14ac:dyDescent="0.25">
      <c r="B55" s="10" t="s">
        <v>14</v>
      </c>
      <c r="C55" s="76" t="s">
        <v>171</v>
      </c>
      <c r="D55" s="5">
        <f>D14</f>
        <v>0</v>
      </c>
    </row>
    <row r="56" spans="2:4" s="6" customFormat="1" x14ac:dyDescent="0.25">
      <c r="B56" s="10" t="s">
        <v>382</v>
      </c>
      <c r="C56" s="76" t="s">
        <v>174</v>
      </c>
      <c r="D56" s="5">
        <f>D15</f>
        <v>0</v>
      </c>
    </row>
    <row r="57" spans="2:4" s="6" customFormat="1" x14ac:dyDescent="0.25">
      <c r="B57" s="10" t="s">
        <v>383</v>
      </c>
      <c r="C57" s="76" t="s">
        <v>384</v>
      </c>
      <c r="D57" s="5">
        <f>D16</f>
        <v>0</v>
      </c>
    </row>
    <row r="58" spans="2:4" s="6" customFormat="1" x14ac:dyDescent="0.25">
      <c r="B58" s="7" t="s">
        <v>15</v>
      </c>
      <c r="C58" s="8" t="s">
        <v>34</v>
      </c>
      <c r="D58" s="9">
        <f>D17-D37</f>
        <v>0</v>
      </c>
    </row>
    <row r="59" spans="2:4" s="6" customFormat="1" x14ac:dyDescent="0.25">
      <c r="B59" s="7" t="s">
        <v>27</v>
      </c>
      <c r="C59" s="8" t="s">
        <v>16</v>
      </c>
      <c r="D59" s="9">
        <f>SUM(D60:D66)</f>
        <v>0</v>
      </c>
    </row>
    <row r="60" spans="2:4" s="6" customFormat="1" x14ac:dyDescent="0.25">
      <c r="B60" s="26" t="s">
        <v>862</v>
      </c>
      <c r="C60" s="71" t="s">
        <v>3</v>
      </c>
      <c r="D60" s="162">
        <f>D19</f>
        <v>0</v>
      </c>
    </row>
    <row r="61" spans="2:4" s="6" customFormat="1" x14ac:dyDescent="0.25">
      <c r="B61" s="26" t="s">
        <v>864</v>
      </c>
      <c r="C61" s="71" t="s">
        <v>852</v>
      </c>
      <c r="D61" s="162">
        <f>D20</f>
        <v>0</v>
      </c>
    </row>
    <row r="62" spans="2:4" s="6" customFormat="1" x14ac:dyDescent="0.25">
      <c r="B62" s="26" t="s">
        <v>865</v>
      </c>
      <c r="C62" s="71" t="s">
        <v>853</v>
      </c>
      <c r="D62" s="162">
        <f>D21</f>
        <v>0</v>
      </c>
    </row>
    <row r="63" spans="2:4" s="6" customFormat="1" x14ac:dyDescent="0.25">
      <c r="B63" s="26" t="s">
        <v>866</v>
      </c>
      <c r="C63" s="71" t="s">
        <v>19</v>
      </c>
      <c r="D63" s="162">
        <f>D22</f>
        <v>0</v>
      </c>
    </row>
    <row r="64" spans="2:4" s="6" customFormat="1" x14ac:dyDescent="0.25">
      <c r="B64" s="362" t="s">
        <v>867</v>
      </c>
      <c r="C64" s="363" t="s">
        <v>21</v>
      </c>
      <c r="D64" s="364">
        <f>D23-D40</f>
        <v>0</v>
      </c>
    </row>
    <row r="65" spans="2:4" s="6" customFormat="1" x14ac:dyDescent="0.25">
      <c r="B65" s="26" t="s">
        <v>868</v>
      </c>
      <c r="C65" s="71" t="s">
        <v>24</v>
      </c>
      <c r="D65" s="162">
        <f>D24</f>
        <v>0</v>
      </c>
    </row>
    <row r="66" spans="2:4" s="6" customFormat="1" x14ac:dyDescent="0.25">
      <c r="B66" s="362" t="s">
        <v>869</v>
      </c>
      <c r="C66" s="363" t="s">
        <v>26</v>
      </c>
      <c r="D66" s="364">
        <f>D25-D42</f>
        <v>0</v>
      </c>
    </row>
    <row r="67" spans="2:4" s="6" customFormat="1" x14ac:dyDescent="0.25">
      <c r="B67" s="7" t="s">
        <v>28</v>
      </c>
      <c r="C67" s="8" t="s">
        <v>29</v>
      </c>
      <c r="D67" s="9">
        <f>SUM(D68:D69)</f>
        <v>0</v>
      </c>
    </row>
    <row r="68" spans="2:4" s="6" customFormat="1" x14ac:dyDescent="0.25">
      <c r="B68" s="10" t="s">
        <v>30</v>
      </c>
      <c r="C68" s="11" t="s">
        <v>31</v>
      </c>
      <c r="D68" s="5">
        <f>D27</f>
        <v>0</v>
      </c>
    </row>
    <row r="69" spans="2:4" s="6" customFormat="1" x14ac:dyDescent="0.25">
      <c r="B69" s="10" t="s">
        <v>32</v>
      </c>
      <c r="C69" s="11" t="s">
        <v>33</v>
      </c>
      <c r="D69" s="5">
        <f>D28</f>
        <v>0</v>
      </c>
    </row>
    <row r="70" spans="2:4" s="6" customFormat="1" x14ac:dyDescent="0.25">
      <c r="B70" s="230" t="s">
        <v>15</v>
      </c>
      <c r="C70" s="231" t="s">
        <v>209</v>
      </c>
      <c r="D70" s="233">
        <f>D46+D53+D58+D59+D67</f>
        <v>0</v>
      </c>
    </row>
    <row r="71" spans="2:4" x14ac:dyDescent="0.25">
      <c r="B71" s="13"/>
      <c r="C71" s="21"/>
      <c r="D71" s="22"/>
    </row>
    <row r="72" spans="2:4" x14ac:dyDescent="0.25">
      <c r="B72" s="13"/>
      <c r="C72" s="22" t="s">
        <v>857</v>
      </c>
      <c r="D72" s="21"/>
    </row>
    <row r="74" spans="2:4" x14ac:dyDescent="0.25">
      <c r="C74" s="18" t="s">
        <v>858</v>
      </c>
    </row>
    <row r="76" spans="2:4" x14ac:dyDescent="0.25">
      <c r="C76" s="18" t="s">
        <v>859</v>
      </c>
    </row>
    <row r="78" spans="2:4" x14ac:dyDescent="0.25">
      <c r="C78" s="18" t="s">
        <v>860</v>
      </c>
    </row>
    <row r="80" spans="2:4" x14ac:dyDescent="0.25">
      <c r="C80" s="18" t="s">
        <v>861</v>
      </c>
    </row>
  </sheetData>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3"/>
  <sheetViews>
    <sheetView view="pageBreakPreview" zoomScaleNormal="118" zoomScaleSheetLayoutView="100" workbookViewId="0">
      <pane ySplit="9" topLeftCell="A219" activePane="bottomLeft" state="frozen"/>
      <selection pane="bottomLeft" activeCell="H2" sqref="H2"/>
    </sheetView>
  </sheetViews>
  <sheetFormatPr defaultRowHeight="11.25" x14ac:dyDescent="0.25"/>
  <cols>
    <col min="1" max="1" width="11.140625" style="23" customWidth="1"/>
    <col min="2" max="2" width="7" style="17" customWidth="1"/>
    <col min="3" max="3" width="52.7109375" style="18" customWidth="1"/>
    <col min="4" max="4" width="8.28515625" style="64" customWidth="1"/>
    <col min="5" max="5" width="9.28515625" style="65" customWidth="1"/>
    <col min="6" max="6" width="12.140625" style="66" customWidth="1"/>
    <col min="7" max="7" width="12.85546875" style="66" customWidth="1"/>
    <col min="8" max="8" width="17.140625" style="67" customWidth="1"/>
    <col min="9" max="16384" width="9.140625" style="1"/>
  </cols>
  <sheetData>
    <row r="1" spans="1:9" x14ac:dyDescent="0.25">
      <c r="B1" s="24"/>
      <c r="C1" s="71"/>
      <c r="D1" s="26"/>
      <c r="E1" s="27"/>
      <c r="F1" s="28"/>
      <c r="G1" s="28"/>
      <c r="H1" s="29"/>
    </row>
    <row r="2" spans="1:9" x14ac:dyDescent="0.25">
      <c r="A2" s="30"/>
      <c r="B2" s="126" t="s">
        <v>140</v>
      </c>
      <c r="C2" s="127" t="s">
        <v>141</v>
      </c>
      <c r="D2" s="31"/>
      <c r="E2" s="32"/>
      <c r="F2" s="16"/>
      <c r="G2" s="16"/>
      <c r="H2" s="375" t="s">
        <v>907</v>
      </c>
    </row>
    <row r="3" spans="1:9" s="40" customFormat="1" x14ac:dyDescent="0.25">
      <c r="A3" s="33"/>
      <c r="B3" s="34"/>
      <c r="C3" s="35"/>
      <c r="D3" s="35"/>
      <c r="E3" s="36"/>
      <c r="F3" s="37"/>
      <c r="G3" s="37"/>
      <c r="H3" s="38"/>
      <c r="I3" s="39"/>
    </row>
    <row r="4" spans="1:9" s="44" customFormat="1" x14ac:dyDescent="0.25">
      <c r="A4" s="41" t="s">
        <v>40</v>
      </c>
      <c r="B4" s="42" t="s">
        <v>41</v>
      </c>
      <c r="C4" s="41" t="s">
        <v>42</v>
      </c>
      <c r="D4" s="41" t="s">
        <v>43</v>
      </c>
      <c r="E4" s="41" t="s">
        <v>44</v>
      </c>
      <c r="F4" s="42" t="s">
        <v>45</v>
      </c>
      <c r="G4" s="41" t="s">
        <v>46</v>
      </c>
      <c r="H4" s="41" t="s">
        <v>47</v>
      </c>
    </row>
    <row r="5" spans="1:9" x14ac:dyDescent="0.25">
      <c r="A5" s="45"/>
      <c r="B5" s="46"/>
      <c r="C5" s="110"/>
      <c r="D5" s="48"/>
      <c r="E5" s="48"/>
      <c r="F5" s="48"/>
      <c r="G5" s="46"/>
      <c r="H5" s="49"/>
    </row>
    <row r="6" spans="1:9" x14ac:dyDescent="0.25">
      <c r="B6" s="50" t="s">
        <v>0</v>
      </c>
      <c r="C6" s="111" t="s">
        <v>1</v>
      </c>
      <c r="D6" s="52"/>
      <c r="E6" s="53"/>
      <c r="F6" s="54"/>
      <c r="G6" s="54"/>
      <c r="H6" s="55"/>
    </row>
    <row r="7" spans="1:9" x14ac:dyDescent="0.25">
      <c r="B7" s="24"/>
      <c r="C7" s="15"/>
      <c r="D7" s="26"/>
      <c r="E7" s="27"/>
      <c r="F7" s="28"/>
      <c r="G7" s="28"/>
      <c r="H7" s="29"/>
    </row>
    <row r="8" spans="1:9" ht="56.25" x14ac:dyDescent="0.25">
      <c r="B8" s="24"/>
      <c r="C8" s="71" t="s">
        <v>145</v>
      </c>
      <c r="D8" s="26"/>
      <c r="E8" s="27"/>
      <c r="F8" s="28"/>
      <c r="G8" s="28"/>
      <c r="H8" s="29"/>
    </row>
    <row r="9" spans="1:9" x14ac:dyDescent="0.25">
      <c r="B9" s="24"/>
      <c r="C9" s="15"/>
      <c r="D9" s="26"/>
      <c r="E9" s="27"/>
      <c r="F9" s="28"/>
      <c r="G9" s="28"/>
      <c r="H9" s="29"/>
    </row>
    <row r="10" spans="1:9" x14ac:dyDescent="0.25">
      <c r="B10" s="57" t="s">
        <v>2</v>
      </c>
      <c r="C10" s="112" t="s">
        <v>163</v>
      </c>
      <c r="D10" s="59"/>
      <c r="E10" s="59"/>
      <c r="F10" s="60"/>
      <c r="G10" s="61">
        <f>SUM(G11:G33)</f>
        <v>0</v>
      </c>
      <c r="H10" s="62"/>
    </row>
    <row r="11" spans="1:9" x14ac:dyDescent="0.25">
      <c r="B11" s="24"/>
      <c r="C11" s="15"/>
      <c r="D11" s="26"/>
      <c r="E11" s="27"/>
      <c r="F11" s="28"/>
      <c r="G11" s="28"/>
      <c r="H11" s="29"/>
    </row>
    <row r="12" spans="1:9" s="69" customFormat="1" x14ac:dyDescent="0.25">
      <c r="A12" s="23"/>
      <c r="B12" s="17" t="s">
        <v>48</v>
      </c>
      <c r="C12" s="15" t="s">
        <v>55</v>
      </c>
      <c r="D12" s="64"/>
      <c r="E12" s="65"/>
      <c r="F12" s="66"/>
      <c r="G12" s="66"/>
      <c r="H12" s="67"/>
    </row>
    <row r="13" spans="1:9" s="69" customFormat="1" ht="112.5" x14ac:dyDescent="0.25">
      <c r="A13" s="23"/>
      <c r="B13" s="17"/>
      <c r="C13" s="71" t="s">
        <v>56</v>
      </c>
      <c r="D13" s="64"/>
      <c r="E13" s="65"/>
      <c r="F13" s="66"/>
      <c r="G13" s="66"/>
      <c r="H13" s="67"/>
    </row>
    <row r="14" spans="1:9" s="69" customFormat="1" x14ac:dyDescent="0.25">
      <c r="A14" s="23"/>
      <c r="B14" s="17"/>
      <c r="C14" s="113" t="s">
        <v>987</v>
      </c>
      <c r="D14" s="64" t="s">
        <v>54</v>
      </c>
      <c r="E14" s="27">
        <v>1500</v>
      </c>
      <c r="F14" s="66"/>
      <c r="G14" s="66">
        <f>$E14*F14</f>
        <v>0</v>
      </c>
      <c r="H14" s="67"/>
    </row>
    <row r="15" spans="1:9" s="69" customFormat="1" x14ac:dyDescent="0.25">
      <c r="A15" s="23"/>
      <c r="B15" s="17"/>
      <c r="C15" s="113" t="s">
        <v>57</v>
      </c>
      <c r="D15" s="64" t="s">
        <v>51</v>
      </c>
      <c r="E15" s="65">
        <v>29</v>
      </c>
      <c r="F15" s="66"/>
      <c r="G15" s="66">
        <f>$E15*F15</f>
        <v>0</v>
      </c>
      <c r="H15" s="67"/>
    </row>
    <row r="16" spans="1:9" s="69" customFormat="1" x14ac:dyDescent="0.25">
      <c r="A16" s="23"/>
      <c r="B16" s="17"/>
      <c r="C16" s="113" t="s">
        <v>58</v>
      </c>
      <c r="D16" s="64" t="s">
        <v>54</v>
      </c>
      <c r="E16" s="27">
        <v>480</v>
      </c>
      <c r="F16" s="66"/>
      <c r="G16" s="66">
        <f>$E16*F16</f>
        <v>0</v>
      </c>
      <c r="H16" s="67"/>
    </row>
    <row r="17" spans="1:8" s="69" customFormat="1" x14ac:dyDescent="0.25">
      <c r="A17" s="23"/>
      <c r="B17" s="17"/>
      <c r="C17" s="113" t="s">
        <v>392</v>
      </c>
      <c r="D17" s="64" t="s">
        <v>54</v>
      </c>
      <c r="E17" s="27">
        <f>620+100</f>
        <v>720</v>
      </c>
      <c r="F17" s="66"/>
      <c r="G17" s="66">
        <f>$E17*F17</f>
        <v>0</v>
      </c>
      <c r="H17" s="67"/>
    </row>
    <row r="18" spans="1:8" s="69" customFormat="1" x14ac:dyDescent="0.25">
      <c r="A18" s="23"/>
      <c r="B18" s="17"/>
      <c r="C18" s="113" t="s">
        <v>855</v>
      </c>
      <c r="D18" s="64" t="s">
        <v>54</v>
      </c>
      <c r="E18" s="27">
        <v>1708</v>
      </c>
      <c r="F18" s="66"/>
      <c r="G18" s="66">
        <f>$E18*F18</f>
        <v>0</v>
      </c>
      <c r="H18" s="67"/>
    </row>
    <row r="20" spans="1:8" x14ac:dyDescent="0.25">
      <c r="B20" s="17" t="s">
        <v>50</v>
      </c>
      <c r="C20" s="114" t="s">
        <v>59</v>
      </c>
    </row>
    <row r="21" spans="1:8" ht="45" x14ac:dyDescent="0.25">
      <c r="C21" s="18" t="s">
        <v>146</v>
      </c>
    </row>
    <row r="22" spans="1:8" x14ac:dyDescent="0.25">
      <c r="B22" s="17" t="s">
        <v>81</v>
      </c>
      <c r="C22" s="18" t="s">
        <v>386</v>
      </c>
      <c r="D22" s="64" t="s">
        <v>53</v>
      </c>
      <c r="E22" s="65">
        <v>4800</v>
      </c>
      <c r="G22" s="66">
        <f>$E22*F22</f>
        <v>0</v>
      </c>
    </row>
    <row r="23" spans="1:8" x14ac:dyDescent="0.25">
      <c r="B23" s="17" t="s">
        <v>83</v>
      </c>
      <c r="C23" s="18" t="s">
        <v>387</v>
      </c>
      <c r="D23" s="64" t="s">
        <v>53</v>
      </c>
      <c r="E23" s="65">
        <v>1000</v>
      </c>
      <c r="G23" s="66">
        <f>$E23*F23</f>
        <v>0</v>
      </c>
    </row>
    <row r="24" spans="1:8" x14ac:dyDescent="0.25">
      <c r="B24" s="17" t="s">
        <v>86</v>
      </c>
      <c r="C24" s="18" t="s">
        <v>388</v>
      </c>
      <c r="D24" s="64" t="s">
        <v>53</v>
      </c>
      <c r="E24" s="65">
        <v>500</v>
      </c>
      <c r="G24" s="66">
        <f>$E24*F24</f>
        <v>0</v>
      </c>
    </row>
    <row r="26" spans="1:8" x14ac:dyDescent="0.25">
      <c r="B26" s="17" t="s">
        <v>52</v>
      </c>
      <c r="C26" s="114" t="s">
        <v>60</v>
      </c>
      <c r="D26" s="26"/>
      <c r="E26" s="27"/>
      <c r="F26" s="28"/>
      <c r="G26" s="28"/>
    </row>
    <row r="27" spans="1:8" ht="33.75" x14ac:dyDescent="0.25">
      <c r="C27" s="18" t="s">
        <v>147</v>
      </c>
    </row>
    <row r="28" spans="1:8" ht="45" x14ac:dyDescent="0.25">
      <c r="C28" s="18" t="s">
        <v>61</v>
      </c>
      <c r="D28" s="64" t="s">
        <v>54</v>
      </c>
      <c r="E28" s="27">
        <v>480</v>
      </c>
      <c r="G28" s="66">
        <f t="shared" ref="G28:G33" si="0">$E28*F28</f>
        <v>0</v>
      </c>
    </row>
    <row r="29" spans="1:8" ht="45" x14ac:dyDescent="0.25">
      <c r="C29" s="18" t="s">
        <v>62</v>
      </c>
      <c r="D29" s="64" t="s">
        <v>54</v>
      </c>
      <c r="E29" s="27">
        <v>720</v>
      </c>
      <c r="G29" s="66">
        <f t="shared" si="0"/>
        <v>0</v>
      </c>
    </row>
    <row r="30" spans="1:8" x14ac:dyDescent="0.25">
      <c r="C30" s="18" t="s">
        <v>63</v>
      </c>
      <c r="D30" s="64" t="s">
        <v>54</v>
      </c>
      <c r="E30" s="27">
        <v>150</v>
      </c>
      <c r="G30" s="66">
        <f t="shared" si="0"/>
        <v>0</v>
      </c>
    </row>
    <row r="31" spans="1:8" x14ac:dyDescent="0.25">
      <c r="C31" s="18" t="s">
        <v>64</v>
      </c>
      <c r="D31" s="64" t="s">
        <v>54</v>
      </c>
      <c r="E31" s="27">
        <v>730</v>
      </c>
      <c r="G31" s="66">
        <f t="shared" si="0"/>
        <v>0</v>
      </c>
    </row>
    <row r="32" spans="1:8" x14ac:dyDescent="0.25">
      <c r="C32" s="18" t="s">
        <v>65</v>
      </c>
      <c r="D32" s="64" t="s">
        <v>54</v>
      </c>
      <c r="E32" s="27">
        <v>375</v>
      </c>
      <c r="G32" s="66">
        <f t="shared" si="0"/>
        <v>0</v>
      </c>
    </row>
    <row r="33" spans="1:8" x14ac:dyDescent="0.25">
      <c r="C33" s="18" t="s">
        <v>66</v>
      </c>
      <c r="D33" s="64" t="s">
        <v>54</v>
      </c>
      <c r="E33" s="27">
        <v>453</v>
      </c>
      <c r="G33" s="66">
        <f t="shared" si="0"/>
        <v>0</v>
      </c>
    </row>
    <row r="34" spans="1:8" x14ac:dyDescent="0.25">
      <c r="B34" s="24"/>
      <c r="C34" s="15"/>
      <c r="D34" s="26"/>
      <c r="E34" s="27"/>
      <c r="F34" s="28"/>
      <c r="G34" s="28"/>
      <c r="H34" s="29"/>
    </row>
    <row r="35" spans="1:8" x14ac:dyDescent="0.25">
      <c r="B35" s="57" t="s">
        <v>4</v>
      </c>
      <c r="C35" s="112" t="s">
        <v>3</v>
      </c>
      <c r="D35" s="59"/>
      <c r="E35" s="59"/>
      <c r="F35" s="60"/>
      <c r="G35" s="61">
        <f>SUM(G36:G53)</f>
        <v>0</v>
      </c>
      <c r="H35" s="62"/>
    </row>
    <row r="37" spans="1:8" x14ac:dyDescent="0.25">
      <c r="B37" s="17" t="s">
        <v>67</v>
      </c>
      <c r="C37" s="114" t="s">
        <v>142</v>
      </c>
      <c r="D37" s="64" t="s">
        <v>143</v>
      </c>
      <c r="E37" s="65">
        <v>10</v>
      </c>
      <c r="G37" s="66">
        <f>$E37*F37</f>
        <v>0</v>
      </c>
    </row>
    <row r="38" spans="1:8" ht="45" x14ac:dyDescent="0.25">
      <c r="C38" s="18" t="s">
        <v>144</v>
      </c>
    </row>
    <row r="40" spans="1:8" x14ac:dyDescent="0.25">
      <c r="B40" s="17" t="s">
        <v>71</v>
      </c>
      <c r="C40" s="15" t="s">
        <v>148</v>
      </c>
      <c r="D40" s="64" t="s">
        <v>53</v>
      </c>
      <c r="E40" s="65">
        <v>6300</v>
      </c>
      <c r="G40" s="66">
        <f>$E40*F40</f>
        <v>0</v>
      </c>
    </row>
    <row r="41" spans="1:8" ht="78.75" x14ac:dyDescent="0.25">
      <c r="C41" s="71" t="s">
        <v>149</v>
      </c>
    </row>
    <row r="43" spans="1:8" s="69" customFormat="1" x14ac:dyDescent="0.25">
      <c r="A43" s="23"/>
      <c r="B43" s="17" t="s">
        <v>72</v>
      </c>
      <c r="C43" s="114" t="s">
        <v>150</v>
      </c>
      <c r="D43" s="64" t="s">
        <v>51</v>
      </c>
      <c r="E43" s="65">
        <v>6</v>
      </c>
      <c r="F43" s="66"/>
      <c r="G43" s="66">
        <f>$E43*F43</f>
        <v>0</v>
      </c>
      <c r="H43" s="67"/>
    </row>
    <row r="44" spans="1:8" s="69" customFormat="1" ht="78.75" x14ac:dyDescent="0.25">
      <c r="A44" s="23"/>
      <c r="B44" s="17"/>
      <c r="C44" s="18" t="s">
        <v>406</v>
      </c>
      <c r="D44" s="64"/>
      <c r="E44" s="65"/>
      <c r="F44" s="66"/>
      <c r="G44" s="66"/>
      <c r="H44" s="67"/>
    </row>
    <row r="46" spans="1:8" s="69" customFormat="1" x14ac:dyDescent="0.25">
      <c r="A46" s="23"/>
      <c r="B46" s="17" t="s">
        <v>75</v>
      </c>
      <c r="C46" s="114" t="s">
        <v>152</v>
      </c>
      <c r="D46" s="64" t="s">
        <v>53</v>
      </c>
      <c r="E46" s="65">
        <v>6300</v>
      </c>
      <c r="F46" s="66"/>
      <c r="G46" s="66">
        <f>$E46*F46</f>
        <v>0</v>
      </c>
      <c r="H46" s="67"/>
    </row>
    <row r="47" spans="1:8" s="69" customFormat="1" ht="90" x14ac:dyDescent="0.25">
      <c r="A47" s="23"/>
      <c r="B47" s="17"/>
      <c r="C47" s="18" t="s">
        <v>151</v>
      </c>
      <c r="D47" s="64"/>
      <c r="E47" s="65"/>
      <c r="F47" s="66"/>
      <c r="G47" s="66"/>
      <c r="H47" s="67"/>
    </row>
    <row r="48" spans="1:8" s="69" customFormat="1" x14ac:dyDescent="0.25">
      <c r="A48" s="23"/>
      <c r="B48" s="17"/>
      <c r="C48" s="18"/>
      <c r="D48" s="64"/>
      <c r="E48" s="65"/>
      <c r="F48" s="66"/>
      <c r="G48" s="66"/>
      <c r="H48" s="67"/>
    </row>
    <row r="49" spans="1:8" s="69" customFormat="1" x14ac:dyDescent="0.25">
      <c r="A49" s="23"/>
      <c r="B49" s="17" t="s">
        <v>416</v>
      </c>
      <c r="C49" s="114" t="s">
        <v>415</v>
      </c>
      <c r="D49" s="64" t="s">
        <v>54</v>
      </c>
      <c r="E49" s="65">
        <v>280</v>
      </c>
      <c r="F49" s="66"/>
      <c r="G49" s="66">
        <f>$E49*F49</f>
        <v>0</v>
      </c>
      <c r="H49" s="67"/>
    </row>
    <row r="50" spans="1:8" s="69" customFormat="1" ht="135" x14ac:dyDescent="0.25">
      <c r="A50" s="23"/>
      <c r="B50" s="17"/>
      <c r="C50" s="18" t="s">
        <v>988</v>
      </c>
      <c r="D50" s="64"/>
      <c r="E50" s="65"/>
      <c r="F50" s="66"/>
      <c r="G50" s="66"/>
      <c r="H50" s="67"/>
    </row>
    <row r="51" spans="1:8" s="69" customFormat="1" x14ac:dyDescent="0.25">
      <c r="A51" s="23"/>
      <c r="B51" s="17"/>
      <c r="C51" s="18"/>
      <c r="D51" s="64"/>
      <c r="E51" s="65"/>
      <c r="F51" s="66"/>
      <c r="G51" s="66"/>
      <c r="H51" s="67"/>
    </row>
    <row r="52" spans="1:8" s="69" customFormat="1" x14ac:dyDescent="0.25">
      <c r="A52" s="23"/>
      <c r="B52" s="17" t="s">
        <v>418</v>
      </c>
      <c r="C52" s="114" t="s">
        <v>417</v>
      </c>
      <c r="D52" s="64" t="s">
        <v>49</v>
      </c>
      <c r="E52" s="65">
        <v>2</v>
      </c>
      <c r="F52" s="66"/>
      <c r="G52" s="66">
        <f>$E52*F52</f>
        <v>0</v>
      </c>
      <c r="H52" s="67"/>
    </row>
    <row r="53" spans="1:8" s="69" customFormat="1" ht="45" x14ac:dyDescent="0.25">
      <c r="A53" s="23"/>
      <c r="B53" s="17"/>
      <c r="C53" s="18" t="s">
        <v>419</v>
      </c>
      <c r="D53" s="64"/>
      <c r="E53" s="65"/>
      <c r="F53" s="66"/>
      <c r="G53" s="66"/>
      <c r="H53" s="67"/>
    </row>
    <row r="54" spans="1:8" s="69" customFormat="1" x14ac:dyDescent="0.25">
      <c r="A54" s="23"/>
      <c r="B54" s="17"/>
      <c r="C54" s="18"/>
      <c r="D54" s="64"/>
      <c r="E54" s="65"/>
      <c r="F54" s="66"/>
      <c r="G54" s="66"/>
      <c r="H54" s="67"/>
    </row>
    <row r="55" spans="1:8" x14ac:dyDescent="0.25">
      <c r="B55" s="57" t="s">
        <v>6</v>
      </c>
      <c r="C55" s="112" t="s">
        <v>5</v>
      </c>
      <c r="D55" s="59"/>
      <c r="E55" s="59"/>
      <c r="F55" s="60"/>
      <c r="G55" s="61">
        <f>SUM(G56:G135)</f>
        <v>0</v>
      </c>
      <c r="H55" s="62"/>
    </row>
    <row r="56" spans="1:8" s="69" customFormat="1" x14ac:dyDescent="0.25">
      <c r="A56" s="23"/>
      <c r="B56" s="17"/>
      <c r="C56" s="114"/>
      <c r="D56" s="64"/>
      <c r="E56" s="27"/>
      <c r="F56" s="66"/>
      <c r="G56" s="66"/>
      <c r="H56" s="67"/>
    </row>
    <row r="57" spans="1:8" s="69" customFormat="1" x14ac:dyDescent="0.25">
      <c r="A57" s="23"/>
      <c r="B57" s="17" t="s">
        <v>870</v>
      </c>
      <c r="C57" s="114" t="s">
        <v>68</v>
      </c>
      <c r="D57" s="64"/>
      <c r="E57" s="64"/>
      <c r="F57" s="66"/>
      <c r="G57" s="66"/>
      <c r="H57" s="67"/>
    </row>
    <row r="58" spans="1:8" s="69" customFormat="1" ht="45" x14ac:dyDescent="0.25">
      <c r="A58" s="23"/>
      <c r="B58" s="17"/>
      <c r="C58" s="18" t="s">
        <v>69</v>
      </c>
      <c r="D58" s="64"/>
      <c r="E58" s="65"/>
      <c r="F58" s="66"/>
      <c r="G58" s="66"/>
      <c r="H58" s="67"/>
    </row>
    <row r="59" spans="1:8" s="69" customFormat="1" x14ac:dyDescent="0.25">
      <c r="A59" s="23"/>
      <c r="B59" s="17"/>
      <c r="C59" s="18" t="s">
        <v>989</v>
      </c>
      <c r="D59" s="64" t="s">
        <v>70</v>
      </c>
      <c r="E59" s="65">
        <v>670</v>
      </c>
      <c r="F59" s="66"/>
      <c r="G59" s="66">
        <f t="shared" ref="G59:G63" si="1">$E59*F59</f>
        <v>0</v>
      </c>
      <c r="H59" s="67"/>
    </row>
    <row r="60" spans="1:8" s="69" customFormat="1" x14ac:dyDescent="0.25">
      <c r="A60" s="23"/>
      <c r="B60" s="17"/>
      <c r="C60" s="18" t="s">
        <v>990</v>
      </c>
      <c r="D60" s="64" t="s">
        <v>70</v>
      </c>
      <c r="E60" s="65">
        <v>280</v>
      </c>
      <c r="F60" s="66"/>
      <c r="G60" s="66">
        <f t="shared" si="1"/>
        <v>0</v>
      </c>
      <c r="H60" s="67"/>
    </row>
    <row r="61" spans="1:8" s="69" customFormat="1" x14ac:dyDescent="0.25">
      <c r="A61" s="23"/>
      <c r="B61" s="17"/>
      <c r="C61" s="18" t="s">
        <v>991</v>
      </c>
      <c r="D61" s="64" t="s">
        <v>70</v>
      </c>
      <c r="E61" s="27">
        <v>400</v>
      </c>
      <c r="F61" s="66"/>
      <c r="G61" s="66">
        <f t="shared" si="1"/>
        <v>0</v>
      </c>
      <c r="H61" s="67"/>
    </row>
    <row r="62" spans="1:8" s="69" customFormat="1" x14ac:dyDescent="0.25">
      <c r="A62" s="23"/>
      <c r="B62" s="17"/>
      <c r="C62" s="18" t="s">
        <v>992</v>
      </c>
      <c r="D62" s="64" t="s">
        <v>70</v>
      </c>
      <c r="E62" s="27">
        <v>190</v>
      </c>
      <c r="F62" s="66"/>
      <c r="G62" s="66">
        <f t="shared" si="1"/>
        <v>0</v>
      </c>
      <c r="H62" s="67"/>
    </row>
    <row r="63" spans="1:8" s="69" customFormat="1" x14ac:dyDescent="0.25">
      <c r="A63" s="23"/>
      <c r="B63" s="17"/>
      <c r="C63" s="18" t="s">
        <v>993</v>
      </c>
      <c r="D63" s="64" t="s">
        <v>70</v>
      </c>
      <c r="E63" s="27">
        <v>540</v>
      </c>
      <c r="F63" s="66"/>
      <c r="G63" s="66">
        <f t="shared" si="1"/>
        <v>0</v>
      </c>
      <c r="H63" s="67"/>
    </row>
    <row r="64" spans="1:8" s="69" customFormat="1" x14ac:dyDescent="0.25">
      <c r="A64" s="23"/>
      <c r="B64" s="17"/>
      <c r="C64" s="18" t="s">
        <v>395</v>
      </c>
      <c r="D64" s="64" t="s">
        <v>70</v>
      </c>
      <c r="E64" s="27">
        <v>270</v>
      </c>
      <c r="F64" s="66"/>
      <c r="G64" s="66">
        <f t="shared" ref="G64" si="2">$E64*F64</f>
        <v>0</v>
      </c>
      <c r="H64" s="67"/>
    </row>
    <row r="65" spans="1:8" s="69" customFormat="1" x14ac:dyDescent="0.25">
      <c r="A65" s="23"/>
      <c r="B65" s="17"/>
      <c r="C65" s="18" t="s">
        <v>396</v>
      </c>
      <c r="D65" s="64" t="s">
        <v>70</v>
      </c>
      <c r="E65" s="27">
        <v>125</v>
      </c>
      <c r="F65" s="66"/>
      <c r="G65" s="66">
        <f t="shared" ref="G65" si="3">$E65*F65</f>
        <v>0</v>
      </c>
      <c r="H65" s="67"/>
    </row>
    <row r="66" spans="1:8" s="69" customFormat="1" x14ac:dyDescent="0.25">
      <c r="A66" s="23"/>
      <c r="B66" s="17"/>
      <c r="C66" s="18" t="s">
        <v>404</v>
      </c>
      <c r="D66" s="64" t="s">
        <v>70</v>
      </c>
      <c r="E66" s="27">
        <v>125</v>
      </c>
      <c r="F66" s="66"/>
      <c r="G66" s="66">
        <f t="shared" ref="G66" si="4">$E66*F66</f>
        <v>0</v>
      </c>
      <c r="H66" s="67"/>
    </row>
    <row r="67" spans="1:8" s="69" customFormat="1" x14ac:dyDescent="0.25">
      <c r="A67" s="23"/>
      <c r="B67" s="17"/>
      <c r="C67" s="114"/>
      <c r="D67" s="64"/>
      <c r="E67" s="27"/>
      <c r="F67" s="66"/>
      <c r="G67" s="66"/>
      <c r="H67" s="67"/>
    </row>
    <row r="68" spans="1:8" s="69" customFormat="1" x14ac:dyDescent="0.25">
      <c r="A68" s="23"/>
      <c r="B68" s="17" t="s">
        <v>871</v>
      </c>
      <c r="C68" s="114" t="s">
        <v>73</v>
      </c>
      <c r="D68" s="64"/>
      <c r="E68" s="65"/>
      <c r="F68" s="66"/>
      <c r="G68" s="66"/>
      <c r="H68" s="67"/>
    </row>
    <row r="69" spans="1:8" s="69" customFormat="1" ht="33.75" x14ac:dyDescent="0.25">
      <c r="A69" s="23"/>
      <c r="B69" s="17"/>
      <c r="C69" s="18" t="s">
        <v>74</v>
      </c>
      <c r="D69" s="64"/>
      <c r="E69" s="65"/>
      <c r="F69" s="66"/>
      <c r="G69" s="66"/>
      <c r="H69" s="67"/>
    </row>
    <row r="70" spans="1:8" s="69" customFormat="1" x14ac:dyDescent="0.25">
      <c r="A70" s="23"/>
      <c r="B70" s="17"/>
      <c r="C70" s="18" t="s">
        <v>402</v>
      </c>
      <c r="D70" s="64" t="s">
        <v>53</v>
      </c>
      <c r="E70" s="65">
        <v>1340</v>
      </c>
      <c r="F70" s="66"/>
      <c r="G70" s="66">
        <f t="shared" ref="G70:G76" si="5">$E70*F70</f>
        <v>0</v>
      </c>
      <c r="H70" s="67"/>
    </row>
    <row r="71" spans="1:8" s="69" customFormat="1" x14ac:dyDescent="0.25">
      <c r="A71" s="23"/>
      <c r="B71" s="17"/>
      <c r="C71" s="18" t="s">
        <v>397</v>
      </c>
      <c r="D71" s="64" t="s">
        <v>53</v>
      </c>
      <c r="E71" s="65">
        <v>930</v>
      </c>
      <c r="F71" s="66"/>
      <c r="G71" s="66">
        <f t="shared" si="5"/>
        <v>0</v>
      </c>
      <c r="H71" s="67"/>
    </row>
    <row r="72" spans="1:8" s="69" customFormat="1" x14ac:dyDescent="0.25">
      <c r="A72" s="23"/>
      <c r="B72" s="17"/>
      <c r="C72" s="18" t="s">
        <v>398</v>
      </c>
      <c r="D72" s="64" t="s">
        <v>53</v>
      </c>
      <c r="E72" s="65">
        <v>800</v>
      </c>
      <c r="F72" s="66"/>
      <c r="G72" s="66">
        <f t="shared" si="5"/>
        <v>0</v>
      </c>
      <c r="H72" s="67"/>
    </row>
    <row r="73" spans="1:8" s="69" customFormat="1" x14ac:dyDescent="0.25">
      <c r="A73" s="23"/>
      <c r="B73" s="17"/>
      <c r="C73" s="18" t="s">
        <v>399</v>
      </c>
      <c r="D73" s="64" t="s">
        <v>53</v>
      </c>
      <c r="E73" s="65">
        <v>21</v>
      </c>
      <c r="F73" s="66"/>
      <c r="G73" s="66">
        <f t="shared" si="5"/>
        <v>0</v>
      </c>
      <c r="H73" s="67"/>
    </row>
    <row r="74" spans="1:8" s="69" customFormat="1" x14ac:dyDescent="0.25">
      <c r="A74" s="23"/>
      <c r="B74" s="17"/>
      <c r="C74" s="18" t="s">
        <v>400</v>
      </c>
      <c r="D74" s="64" t="s">
        <v>53</v>
      </c>
      <c r="E74" s="65">
        <v>825</v>
      </c>
      <c r="F74" s="66"/>
      <c r="G74" s="66">
        <f t="shared" si="5"/>
        <v>0</v>
      </c>
      <c r="H74" s="67"/>
    </row>
    <row r="75" spans="1:8" s="69" customFormat="1" x14ac:dyDescent="0.25">
      <c r="A75" s="23"/>
      <c r="B75" s="17"/>
      <c r="C75" s="18" t="s">
        <v>394</v>
      </c>
      <c r="D75" s="64" t="s">
        <v>53</v>
      </c>
      <c r="E75" s="65">
        <v>540</v>
      </c>
      <c r="F75" s="66"/>
      <c r="G75" s="66">
        <f t="shared" si="5"/>
        <v>0</v>
      </c>
      <c r="H75" s="67"/>
    </row>
    <row r="76" spans="1:8" s="69" customFormat="1" x14ac:dyDescent="0.25">
      <c r="A76" s="23"/>
      <c r="B76" s="17"/>
      <c r="C76" s="18" t="s">
        <v>401</v>
      </c>
      <c r="D76" s="64" t="s">
        <v>53</v>
      </c>
      <c r="E76" s="65">
        <v>185</v>
      </c>
      <c r="F76" s="66"/>
      <c r="G76" s="66">
        <f t="shared" si="5"/>
        <v>0</v>
      </c>
      <c r="H76" s="67"/>
    </row>
    <row r="77" spans="1:8" s="69" customFormat="1" x14ac:dyDescent="0.25">
      <c r="A77" s="23"/>
      <c r="B77" s="17"/>
      <c r="C77" s="18" t="s">
        <v>403</v>
      </c>
      <c r="D77" s="64" t="s">
        <v>53</v>
      </c>
      <c r="E77" s="65">
        <v>185</v>
      </c>
      <c r="F77" s="66"/>
      <c r="G77" s="66">
        <f t="shared" ref="G77" si="6">$E77*F77</f>
        <v>0</v>
      </c>
      <c r="H77" s="67"/>
    </row>
    <row r="78" spans="1:8" s="69" customFormat="1" x14ac:dyDescent="0.25">
      <c r="A78" s="23"/>
      <c r="B78" s="17"/>
      <c r="C78" s="114"/>
      <c r="D78" s="64"/>
      <c r="E78" s="27"/>
      <c r="F78" s="66"/>
      <c r="G78" s="66"/>
      <c r="H78" s="67"/>
    </row>
    <row r="79" spans="1:8" s="69" customFormat="1" x14ac:dyDescent="0.25">
      <c r="A79" s="23"/>
      <c r="B79" s="17" t="s">
        <v>872</v>
      </c>
      <c r="C79" s="114" t="s">
        <v>76</v>
      </c>
      <c r="D79" s="64"/>
      <c r="E79" s="65"/>
      <c r="F79" s="66"/>
      <c r="G79" s="66"/>
      <c r="H79" s="67"/>
    </row>
    <row r="80" spans="1:8" s="69" customFormat="1" ht="56.25" x14ac:dyDescent="0.25">
      <c r="A80" s="23"/>
      <c r="B80" s="17"/>
      <c r="C80" s="18" t="s">
        <v>77</v>
      </c>
      <c r="D80" s="64"/>
      <c r="E80" s="65"/>
      <c r="F80" s="66"/>
      <c r="G80" s="66"/>
      <c r="H80" s="67"/>
    </row>
    <row r="81" spans="1:8" s="69" customFormat="1" x14ac:dyDescent="0.25">
      <c r="A81" s="23"/>
      <c r="B81" s="17"/>
      <c r="C81" s="18" t="s">
        <v>402</v>
      </c>
      <c r="D81" s="64" t="s">
        <v>70</v>
      </c>
      <c r="E81" s="65">
        <f>1340*0.2</f>
        <v>268</v>
      </c>
      <c r="F81" s="66"/>
      <c r="G81" s="66">
        <f t="shared" ref="G81:G88" si="7">$E81*F81</f>
        <v>0</v>
      </c>
      <c r="H81" s="67"/>
    </row>
    <row r="82" spans="1:8" s="69" customFormat="1" x14ac:dyDescent="0.25">
      <c r="A82" s="23"/>
      <c r="B82" s="17"/>
      <c r="C82" s="18" t="s">
        <v>397</v>
      </c>
      <c r="D82" s="64" t="s">
        <v>70</v>
      </c>
      <c r="E82" s="65">
        <f>930*0.2</f>
        <v>186</v>
      </c>
      <c r="F82" s="66"/>
      <c r="G82" s="66">
        <f t="shared" si="7"/>
        <v>0</v>
      </c>
      <c r="H82" s="67"/>
    </row>
    <row r="83" spans="1:8" s="69" customFormat="1" x14ac:dyDescent="0.25">
      <c r="A83" s="23"/>
      <c r="B83" s="17"/>
      <c r="C83" s="18" t="s">
        <v>398</v>
      </c>
      <c r="D83" s="64" t="s">
        <v>70</v>
      </c>
      <c r="E83" s="65">
        <f>800*0.2</f>
        <v>160</v>
      </c>
      <c r="F83" s="66"/>
      <c r="G83" s="66">
        <f t="shared" si="7"/>
        <v>0</v>
      </c>
      <c r="H83" s="67"/>
    </row>
    <row r="84" spans="1:8" s="69" customFormat="1" x14ac:dyDescent="0.25">
      <c r="A84" s="23"/>
      <c r="B84" s="17"/>
      <c r="C84" s="18" t="s">
        <v>399</v>
      </c>
      <c r="D84" s="64" t="s">
        <v>70</v>
      </c>
      <c r="E84" s="65">
        <f>21*0.2</f>
        <v>4.2</v>
      </c>
      <c r="F84" s="66"/>
      <c r="G84" s="66">
        <f t="shared" si="7"/>
        <v>0</v>
      </c>
      <c r="H84" s="67"/>
    </row>
    <row r="85" spans="1:8" s="69" customFormat="1" x14ac:dyDescent="0.25">
      <c r="A85" s="23"/>
      <c r="B85" s="17"/>
      <c r="C85" s="18" t="s">
        <v>400</v>
      </c>
      <c r="D85" s="64" t="s">
        <v>70</v>
      </c>
      <c r="E85" s="65">
        <f>825*0.2</f>
        <v>165</v>
      </c>
      <c r="F85" s="66"/>
      <c r="G85" s="66">
        <f t="shared" si="7"/>
        <v>0</v>
      </c>
      <c r="H85" s="67"/>
    </row>
    <row r="86" spans="1:8" s="69" customFormat="1" x14ac:dyDescent="0.25">
      <c r="A86" s="23"/>
      <c r="B86" s="17"/>
      <c r="C86" s="18" t="s">
        <v>394</v>
      </c>
      <c r="D86" s="64" t="s">
        <v>70</v>
      </c>
      <c r="E86" s="65">
        <f>540*0.2</f>
        <v>108</v>
      </c>
      <c r="F86" s="66"/>
      <c r="G86" s="66">
        <f t="shared" si="7"/>
        <v>0</v>
      </c>
      <c r="H86" s="67"/>
    </row>
    <row r="87" spans="1:8" s="69" customFormat="1" x14ac:dyDescent="0.25">
      <c r="A87" s="23"/>
      <c r="B87" s="17"/>
      <c r="C87" s="18" t="s">
        <v>401</v>
      </c>
      <c r="D87" s="64" t="s">
        <v>70</v>
      </c>
      <c r="E87" s="65">
        <f>185*0.2</f>
        <v>37</v>
      </c>
      <c r="F87" s="66"/>
      <c r="G87" s="66">
        <f t="shared" si="7"/>
        <v>0</v>
      </c>
      <c r="H87" s="67"/>
    </row>
    <row r="88" spans="1:8" s="69" customFormat="1" x14ac:dyDescent="0.25">
      <c r="A88" s="23"/>
      <c r="B88" s="17"/>
      <c r="C88" s="18" t="s">
        <v>403</v>
      </c>
      <c r="D88" s="64" t="s">
        <v>70</v>
      </c>
      <c r="E88" s="65">
        <f>185*0.2</f>
        <v>37</v>
      </c>
      <c r="F88" s="66"/>
      <c r="G88" s="66">
        <f t="shared" si="7"/>
        <v>0</v>
      </c>
      <c r="H88" s="67"/>
    </row>
    <row r="89" spans="1:8" s="69" customFormat="1" x14ac:dyDescent="0.25">
      <c r="A89" s="23"/>
      <c r="B89" s="17"/>
      <c r="C89" s="114"/>
      <c r="D89" s="64"/>
      <c r="E89" s="27"/>
      <c r="F89" s="66"/>
      <c r="G89" s="66"/>
      <c r="H89" s="67"/>
    </row>
    <row r="90" spans="1:8" s="69" customFormat="1" x14ac:dyDescent="0.25">
      <c r="A90" s="23"/>
      <c r="B90" s="17" t="s">
        <v>873</v>
      </c>
      <c r="C90" s="114" t="s">
        <v>78</v>
      </c>
      <c r="D90" s="64"/>
      <c r="E90" s="27"/>
      <c r="F90" s="66"/>
      <c r="G90" s="66"/>
      <c r="H90" s="67"/>
    </row>
    <row r="91" spans="1:8" s="69" customFormat="1" ht="90" x14ac:dyDescent="0.25">
      <c r="A91" s="23"/>
      <c r="B91" s="17"/>
      <c r="C91" s="18" t="s">
        <v>79</v>
      </c>
      <c r="D91" s="64"/>
      <c r="E91" s="27"/>
      <c r="F91" s="66"/>
      <c r="G91" s="66"/>
      <c r="H91" s="67"/>
    </row>
    <row r="92" spans="1:8" s="69" customFormat="1" x14ac:dyDescent="0.25">
      <c r="A92" s="23"/>
      <c r="B92" s="17"/>
      <c r="C92" s="18" t="s">
        <v>402</v>
      </c>
      <c r="D92" s="64" t="s">
        <v>70</v>
      </c>
      <c r="E92" s="65">
        <v>268</v>
      </c>
      <c r="F92" s="66"/>
      <c r="G92" s="66">
        <f t="shared" ref="G92:G99" si="8">$E92*F92</f>
        <v>0</v>
      </c>
      <c r="H92" s="67"/>
    </row>
    <row r="93" spans="1:8" s="69" customFormat="1" x14ac:dyDescent="0.25">
      <c r="A93" s="23"/>
      <c r="B93" s="17"/>
      <c r="C93" s="18" t="s">
        <v>397</v>
      </c>
      <c r="D93" s="64" t="s">
        <v>70</v>
      </c>
      <c r="E93" s="65">
        <v>186</v>
      </c>
      <c r="F93" s="66"/>
      <c r="G93" s="66">
        <f t="shared" si="8"/>
        <v>0</v>
      </c>
      <c r="H93" s="67"/>
    </row>
    <row r="94" spans="1:8" s="69" customFormat="1" x14ac:dyDescent="0.25">
      <c r="A94" s="23"/>
      <c r="B94" s="17"/>
      <c r="C94" s="18" t="s">
        <v>398</v>
      </c>
      <c r="D94" s="64" t="s">
        <v>70</v>
      </c>
      <c r="E94" s="65">
        <v>160</v>
      </c>
      <c r="F94" s="66"/>
      <c r="G94" s="66">
        <f t="shared" si="8"/>
        <v>0</v>
      </c>
      <c r="H94" s="67"/>
    </row>
    <row r="95" spans="1:8" s="69" customFormat="1" x14ac:dyDescent="0.25">
      <c r="A95" s="23"/>
      <c r="B95" s="17"/>
      <c r="C95" s="18" t="s">
        <v>399</v>
      </c>
      <c r="D95" s="64" t="s">
        <v>70</v>
      </c>
      <c r="E95" s="65">
        <v>4.2</v>
      </c>
      <c r="F95" s="66"/>
      <c r="G95" s="66">
        <f t="shared" si="8"/>
        <v>0</v>
      </c>
      <c r="H95" s="67"/>
    </row>
    <row r="96" spans="1:8" s="69" customFormat="1" x14ac:dyDescent="0.25">
      <c r="A96" s="23"/>
      <c r="B96" s="17"/>
      <c r="C96" s="18" t="s">
        <v>400</v>
      </c>
      <c r="D96" s="64" t="s">
        <v>70</v>
      </c>
      <c r="E96" s="65">
        <v>165</v>
      </c>
      <c r="F96" s="66"/>
      <c r="G96" s="66">
        <f t="shared" si="8"/>
        <v>0</v>
      </c>
      <c r="H96" s="67"/>
    </row>
    <row r="97" spans="1:8" s="69" customFormat="1" x14ac:dyDescent="0.25">
      <c r="A97" s="23"/>
      <c r="B97" s="17"/>
      <c r="C97" s="18" t="s">
        <v>394</v>
      </c>
      <c r="D97" s="64" t="s">
        <v>70</v>
      </c>
      <c r="E97" s="65">
        <v>108</v>
      </c>
      <c r="F97" s="66"/>
      <c r="G97" s="66">
        <f t="shared" si="8"/>
        <v>0</v>
      </c>
      <c r="H97" s="67"/>
    </row>
    <row r="98" spans="1:8" s="69" customFormat="1" x14ac:dyDescent="0.25">
      <c r="A98" s="23"/>
      <c r="B98" s="17"/>
      <c r="C98" s="18" t="s">
        <v>401</v>
      </c>
      <c r="D98" s="64" t="s">
        <v>70</v>
      </c>
      <c r="E98" s="65">
        <v>37</v>
      </c>
      <c r="F98" s="66"/>
      <c r="G98" s="66">
        <f t="shared" si="8"/>
        <v>0</v>
      </c>
      <c r="H98" s="67"/>
    </row>
    <row r="99" spans="1:8" s="69" customFormat="1" x14ac:dyDescent="0.25">
      <c r="A99" s="23"/>
      <c r="B99" s="17"/>
      <c r="C99" s="18" t="s">
        <v>403</v>
      </c>
      <c r="D99" s="64" t="s">
        <v>70</v>
      </c>
      <c r="E99" s="65">
        <v>37</v>
      </c>
      <c r="F99" s="66"/>
      <c r="G99" s="66">
        <f t="shared" si="8"/>
        <v>0</v>
      </c>
      <c r="H99" s="67"/>
    </row>
    <row r="100" spans="1:8" s="69" customFormat="1" x14ac:dyDescent="0.25">
      <c r="A100" s="23"/>
      <c r="B100" s="17"/>
      <c r="C100" s="114"/>
      <c r="D100" s="64"/>
      <c r="E100" s="27"/>
      <c r="F100" s="66"/>
      <c r="G100" s="66"/>
      <c r="H100" s="67"/>
    </row>
    <row r="101" spans="1:8" x14ac:dyDescent="0.25">
      <c r="B101" s="17" t="s">
        <v>874</v>
      </c>
      <c r="C101" s="114" t="s">
        <v>157</v>
      </c>
    </row>
    <row r="102" spans="1:8" ht="135" x14ac:dyDescent="0.25">
      <c r="C102" s="18" t="s">
        <v>80</v>
      </c>
    </row>
    <row r="103" spans="1:8" ht="22.5" x14ac:dyDescent="0.25">
      <c r="A103" s="234" t="s">
        <v>37</v>
      </c>
      <c r="B103" s="17" t="s">
        <v>81</v>
      </c>
      <c r="C103" s="18" t="s">
        <v>82</v>
      </c>
      <c r="D103" s="64" t="s">
        <v>54</v>
      </c>
      <c r="E103" s="65">
        <v>1300</v>
      </c>
      <c r="G103" s="66">
        <f>$E103*F103</f>
        <v>0</v>
      </c>
    </row>
    <row r="104" spans="1:8" ht="22.5" x14ac:dyDescent="0.25">
      <c r="A104" s="234" t="s">
        <v>37</v>
      </c>
      <c r="B104" s="17" t="s">
        <v>83</v>
      </c>
      <c r="C104" s="18" t="s">
        <v>84</v>
      </c>
      <c r="D104" s="64" t="s">
        <v>85</v>
      </c>
      <c r="E104" s="27" t="s">
        <v>908</v>
      </c>
      <c r="F104" s="386">
        <v>0</v>
      </c>
      <c r="G104" s="28">
        <f>F104*G103</f>
        <v>0</v>
      </c>
    </row>
    <row r="105" spans="1:8" ht="56.25" x14ac:dyDescent="0.25">
      <c r="B105" s="17" t="s">
        <v>86</v>
      </c>
      <c r="C105" s="18" t="s">
        <v>87</v>
      </c>
      <c r="D105" s="64" t="s">
        <v>54</v>
      </c>
      <c r="E105" s="65">
        <v>1300</v>
      </c>
      <c r="G105" s="66">
        <f>$E105*F105</f>
        <v>0</v>
      </c>
    </row>
    <row r="107" spans="1:8" x14ac:dyDescent="0.25">
      <c r="B107" s="17" t="s">
        <v>875</v>
      </c>
      <c r="C107" s="114" t="s">
        <v>158</v>
      </c>
    </row>
    <row r="108" spans="1:8" ht="56.25" x14ac:dyDescent="0.25">
      <c r="C108" s="18" t="s">
        <v>88</v>
      </c>
    </row>
    <row r="109" spans="1:8" ht="22.5" x14ac:dyDescent="0.25">
      <c r="A109" s="234" t="s">
        <v>37</v>
      </c>
      <c r="B109" s="17" t="s">
        <v>81</v>
      </c>
      <c r="C109" s="18" t="s">
        <v>82</v>
      </c>
      <c r="D109" s="64" t="s">
        <v>54</v>
      </c>
      <c r="E109" s="27">
        <v>220</v>
      </c>
      <c r="G109" s="66">
        <f>$E109*F109</f>
        <v>0</v>
      </c>
    </row>
    <row r="110" spans="1:8" ht="22.5" x14ac:dyDescent="0.25">
      <c r="A110" s="234" t="s">
        <v>37</v>
      </c>
      <c r="B110" s="17" t="s">
        <v>83</v>
      </c>
      <c r="C110" s="18" t="s">
        <v>84</v>
      </c>
      <c r="D110" s="64" t="s">
        <v>85</v>
      </c>
      <c r="E110" s="27" t="s">
        <v>908</v>
      </c>
      <c r="F110" s="386">
        <v>0</v>
      </c>
      <c r="G110" s="28">
        <f>F110*G109</f>
        <v>0</v>
      </c>
    </row>
    <row r="111" spans="1:8" ht="56.25" x14ac:dyDescent="0.25">
      <c r="B111" s="17" t="s">
        <v>86</v>
      </c>
      <c r="C111" s="18" t="s">
        <v>87</v>
      </c>
      <c r="D111" s="64" t="s">
        <v>54</v>
      </c>
      <c r="E111" s="27">
        <v>220</v>
      </c>
      <c r="G111" s="66">
        <f>$E111*F111</f>
        <v>0</v>
      </c>
    </row>
    <row r="113" spans="1:8" x14ac:dyDescent="0.25">
      <c r="B113" s="17" t="s">
        <v>876</v>
      </c>
      <c r="C113" s="114" t="s">
        <v>405</v>
      </c>
      <c r="H113" s="29"/>
    </row>
    <row r="114" spans="1:8" ht="146.25" x14ac:dyDescent="0.25">
      <c r="C114" s="18" t="s">
        <v>89</v>
      </c>
    </row>
    <row r="115" spans="1:8" ht="22.5" x14ac:dyDescent="0.25">
      <c r="A115" s="234" t="s">
        <v>38</v>
      </c>
      <c r="B115" s="17" t="s">
        <v>81</v>
      </c>
      <c r="C115" s="18" t="s">
        <v>90</v>
      </c>
      <c r="D115" s="64" t="s">
        <v>53</v>
      </c>
      <c r="E115" s="65">
        <v>1100</v>
      </c>
      <c r="G115" s="66">
        <f>$E115*F115</f>
        <v>0</v>
      </c>
    </row>
    <row r="116" spans="1:8" ht="22.5" x14ac:dyDescent="0.25">
      <c r="A116" s="234" t="s">
        <v>38</v>
      </c>
      <c r="B116" s="17" t="s">
        <v>83</v>
      </c>
      <c r="C116" s="18" t="s">
        <v>91</v>
      </c>
      <c r="D116" s="64" t="s">
        <v>85</v>
      </c>
      <c r="E116" s="27" t="s">
        <v>908</v>
      </c>
      <c r="F116" s="386">
        <v>0</v>
      </c>
      <c r="G116" s="28">
        <f>F116*G115</f>
        <v>0</v>
      </c>
    </row>
    <row r="117" spans="1:8" ht="56.25" x14ac:dyDescent="0.25">
      <c r="B117" s="17" t="s">
        <v>86</v>
      </c>
      <c r="C117" s="18" t="s">
        <v>92</v>
      </c>
      <c r="D117" s="64" t="s">
        <v>53</v>
      </c>
      <c r="E117" s="65">
        <v>1100</v>
      </c>
      <c r="G117" s="66">
        <f>$E117*F117</f>
        <v>0</v>
      </c>
    </row>
    <row r="119" spans="1:8" x14ac:dyDescent="0.25">
      <c r="B119" s="17" t="s">
        <v>877</v>
      </c>
      <c r="C119" s="15" t="s">
        <v>159</v>
      </c>
      <c r="H119" s="29"/>
    </row>
    <row r="120" spans="1:8" ht="123.75" x14ac:dyDescent="0.25">
      <c r="C120" s="71" t="s">
        <v>389</v>
      </c>
    </row>
    <row r="121" spans="1:8" ht="22.5" x14ac:dyDescent="0.25">
      <c r="A121" s="234" t="s">
        <v>38</v>
      </c>
      <c r="B121" s="17" t="s">
        <v>81</v>
      </c>
      <c r="C121" s="18" t="s">
        <v>90</v>
      </c>
      <c r="D121" s="64" t="s">
        <v>53</v>
      </c>
      <c r="E121" s="65">
        <v>310</v>
      </c>
      <c r="G121" s="66">
        <f>$E121*F121</f>
        <v>0</v>
      </c>
    </row>
    <row r="122" spans="1:8" ht="22.5" x14ac:dyDescent="0.25">
      <c r="A122" s="234" t="s">
        <v>38</v>
      </c>
      <c r="B122" s="17" t="s">
        <v>83</v>
      </c>
      <c r="C122" s="18" t="s">
        <v>91</v>
      </c>
      <c r="D122" s="64" t="s">
        <v>85</v>
      </c>
      <c r="E122" s="27" t="s">
        <v>908</v>
      </c>
      <c r="F122" s="386">
        <v>0</v>
      </c>
      <c r="G122" s="28">
        <f>F122*G121</f>
        <v>0</v>
      </c>
    </row>
    <row r="123" spans="1:8" ht="56.25" x14ac:dyDescent="0.25">
      <c r="B123" s="17" t="s">
        <v>86</v>
      </c>
      <c r="C123" s="18" t="s">
        <v>92</v>
      </c>
      <c r="D123" s="64" t="s">
        <v>53</v>
      </c>
      <c r="E123" s="65">
        <v>310</v>
      </c>
      <c r="G123" s="66">
        <f>$E123*F123</f>
        <v>0</v>
      </c>
    </row>
    <row r="125" spans="1:8" x14ac:dyDescent="0.25">
      <c r="A125" s="235"/>
      <c r="B125" s="17" t="s">
        <v>878</v>
      </c>
      <c r="C125" s="15" t="s">
        <v>162</v>
      </c>
      <c r="H125" s="29"/>
    </row>
    <row r="126" spans="1:8" ht="56.25" x14ac:dyDescent="0.25">
      <c r="A126" s="235"/>
      <c r="B126" s="24"/>
      <c r="C126" s="71" t="s">
        <v>93</v>
      </c>
      <c r="H126" s="379"/>
    </row>
    <row r="127" spans="1:8" ht="22.5" x14ac:dyDescent="0.25">
      <c r="A127" s="234" t="s">
        <v>39</v>
      </c>
      <c r="B127" s="17" t="s">
        <v>81</v>
      </c>
      <c r="C127" s="71" t="s">
        <v>94</v>
      </c>
      <c r="D127" s="64" t="s">
        <v>53</v>
      </c>
      <c r="E127" s="65">
        <v>380</v>
      </c>
      <c r="G127" s="66">
        <f>$E127*F127</f>
        <v>0</v>
      </c>
      <c r="H127" s="379"/>
    </row>
    <row r="128" spans="1:8" ht="22.5" x14ac:dyDescent="0.25">
      <c r="A128" s="234" t="s">
        <v>39</v>
      </c>
      <c r="B128" s="17" t="s">
        <v>83</v>
      </c>
      <c r="C128" s="71" t="s">
        <v>95</v>
      </c>
      <c r="D128" s="64" t="s">
        <v>85</v>
      </c>
      <c r="E128" s="27" t="s">
        <v>908</v>
      </c>
      <c r="F128" s="386">
        <v>0</v>
      </c>
      <c r="G128" s="28">
        <f>F128*G127</f>
        <v>0</v>
      </c>
      <c r="H128" s="379"/>
    </row>
    <row r="129" spans="1:11" ht="22.5" x14ac:dyDescent="0.25">
      <c r="A129" s="235"/>
      <c r="B129" s="17" t="s">
        <v>86</v>
      </c>
      <c r="C129" s="71" t="s">
        <v>96</v>
      </c>
      <c r="D129" s="64" t="s">
        <v>53</v>
      </c>
      <c r="E129" s="65">
        <v>380</v>
      </c>
      <c r="G129" s="66">
        <f>$E129*F129</f>
        <v>0</v>
      </c>
      <c r="H129" s="379"/>
    </row>
    <row r="130" spans="1:11" x14ac:dyDescent="0.25">
      <c r="A130" s="235"/>
      <c r="C130" s="71"/>
      <c r="H130" s="379"/>
    </row>
    <row r="131" spans="1:11" x14ac:dyDescent="0.25">
      <c r="A131" s="235"/>
      <c r="B131" s="17" t="s">
        <v>879</v>
      </c>
      <c r="C131" s="114" t="s">
        <v>161</v>
      </c>
    </row>
    <row r="132" spans="1:11" ht="33.75" x14ac:dyDescent="0.25">
      <c r="A132" s="235"/>
      <c r="C132" s="18" t="s">
        <v>100</v>
      </c>
    </row>
    <row r="133" spans="1:11" x14ac:dyDescent="0.25">
      <c r="A133" s="235"/>
      <c r="B133" s="17" t="s">
        <v>81</v>
      </c>
      <c r="C133" s="18" t="s">
        <v>101</v>
      </c>
      <c r="D133" s="64" t="s">
        <v>53</v>
      </c>
      <c r="E133" s="65">
        <v>380</v>
      </c>
      <c r="G133" s="66">
        <f>$E133*F133</f>
        <v>0</v>
      </c>
    </row>
    <row r="134" spans="1:11" x14ac:dyDescent="0.25">
      <c r="A134" s="235"/>
      <c r="B134" s="17" t="s">
        <v>83</v>
      </c>
      <c r="C134" s="18" t="s">
        <v>102</v>
      </c>
      <c r="D134" s="64" t="s">
        <v>53</v>
      </c>
      <c r="E134" s="65">
        <v>380</v>
      </c>
      <c r="G134" s="66">
        <f>$E134*F134</f>
        <v>0</v>
      </c>
    </row>
    <row r="136" spans="1:11" x14ac:dyDescent="0.25">
      <c r="B136" s="57" t="s">
        <v>8</v>
      </c>
      <c r="C136" s="112" t="s">
        <v>160</v>
      </c>
      <c r="D136" s="59"/>
      <c r="E136" s="59"/>
      <c r="F136" s="60"/>
      <c r="G136" s="61">
        <f>SUM(G137:G149)</f>
        <v>0</v>
      </c>
      <c r="H136" s="62"/>
    </row>
    <row r="137" spans="1:11" s="69" customFormat="1" x14ac:dyDescent="0.25">
      <c r="A137" s="23"/>
      <c r="B137" s="17"/>
      <c r="C137" s="18"/>
      <c r="D137" s="64"/>
      <c r="E137" s="65"/>
      <c r="F137" s="66"/>
      <c r="G137" s="66"/>
      <c r="H137" s="67"/>
      <c r="J137" s="1"/>
      <c r="K137" s="1"/>
    </row>
    <row r="138" spans="1:11" s="69" customFormat="1" x14ac:dyDescent="0.25">
      <c r="A138" s="23"/>
      <c r="B138" s="17" t="s">
        <v>880</v>
      </c>
      <c r="C138" s="114" t="s">
        <v>153</v>
      </c>
      <c r="D138" s="64" t="s">
        <v>54</v>
      </c>
      <c r="E138" s="65">
        <v>160</v>
      </c>
      <c r="F138" s="66"/>
      <c r="G138" s="66">
        <f>$E138*F138</f>
        <v>0</v>
      </c>
      <c r="H138" s="67"/>
      <c r="J138" s="1"/>
      <c r="K138" s="1"/>
    </row>
    <row r="139" spans="1:11" s="69" customFormat="1" ht="22.5" x14ac:dyDescent="0.25">
      <c r="A139" s="23"/>
      <c r="B139" s="17"/>
      <c r="C139" s="18" t="s">
        <v>155</v>
      </c>
      <c r="D139" s="64"/>
      <c r="E139" s="65"/>
      <c r="F139" s="66"/>
      <c r="G139" s="66"/>
      <c r="H139" s="67"/>
      <c r="J139" s="1"/>
      <c r="K139" s="1"/>
    </row>
    <row r="140" spans="1:11" s="69" customFormat="1" x14ac:dyDescent="0.25">
      <c r="A140" s="23"/>
      <c r="B140" s="17"/>
      <c r="C140" s="18"/>
      <c r="D140" s="64"/>
      <c r="E140" s="65"/>
      <c r="F140" s="66"/>
      <c r="G140" s="66"/>
      <c r="H140" s="67"/>
      <c r="J140" s="1"/>
      <c r="K140" s="1"/>
    </row>
    <row r="141" spans="1:11" s="69" customFormat="1" x14ac:dyDescent="0.25">
      <c r="A141" s="23"/>
      <c r="B141" s="17" t="s">
        <v>881</v>
      </c>
      <c r="C141" s="114" t="s">
        <v>154</v>
      </c>
      <c r="D141" s="64"/>
      <c r="E141" s="65"/>
      <c r="F141" s="66"/>
      <c r="G141" s="66"/>
      <c r="H141" s="67"/>
      <c r="J141" s="1"/>
      <c r="K141" s="1"/>
    </row>
    <row r="142" spans="1:11" ht="33.75" x14ac:dyDescent="0.25">
      <c r="C142" s="18" t="s">
        <v>156</v>
      </c>
    </row>
    <row r="143" spans="1:11" x14ac:dyDescent="0.25">
      <c r="B143" s="17" t="s">
        <v>81</v>
      </c>
      <c r="C143" s="18" t="s">
        <v>164</v>
      </c>
      <c r="D143" s="64" t="s">
        <v>53</v>
      </c>
      <c r="E143" s="65">
        <v>150</v>
      </c>
      <c r="G143" s="66">
        <f>$E143*F143</f>
        <v>0</v>
      </c>
    </row>
    <row r="144" spans="1:11" x14ac:dyDescent="0.25">
      <c r="B144" s="17" t="s">
        <v>83</v>
      </c>
      <c r="C144" s="18" t="s">
        <v>165</v>
      </c>
      <c r="D144" s="64" t="s">
        <v>53</v>
      </c>
      <c r="E144" s="65">
        <v>150</v>
      </c>
      <c r="G144" s="66">
        <f>$E144*F144</f>
        <v>0</v>
      </c>
    </row>
    <row r="145" spans="1:11" s="69" customFormat="1" x14ac:dyDescent="0.25">
      <c r="A145" s="23"/>
      <c r="B145" s="17"/>
      <c r="C145" s="114"/>
      <c r="D145" s="64"/>
      <c r="E145" s="27"/>
      <c r="F145" s="66"/>
      <c r="G145" s="66"/>
      <c r="H145" s="67"/>
      <c r="J145" s="1"/>
      <c r="K145" s="1"/>
    </row>
    <row r="146" spans="1:11" s="69" customFormat="1" x14ac:dyDescent="0.25">
      <c r="A146" s="23"/>
      <c r="B146" s="17" t="s">
        <v>882</v>
      </c>
      <c r="C146" s="114" t="s">
        <v>408</v>
      </c>
      <c r="D146" s="64"/>
      <c r="E146" s="65"/>
      <c r="F146" s="66"/>
      <c r="G146" s="66"/>
      <c r="H146" s="67"/>
      <c r="J146" s="1"/>
      <c r="K146" s="1"/>
    </row>
    <row r="147" spans="1:11" s="69" customFormat="1" ht="33.75" x14ac:dyDescent="0.25">
      <c r="A147" s="23"/>
      <c r="B147" s="17"/>
      <c r="C147" s="18" t="s">
        <v>407</v>
      </c>
      <c r="D147" s="64"/>
      <c r="E147" s="27"/>
      <c r="F147" s="66"/>
      <c r="G147" s="66"/>
      <c r="H147" s="67"/>
      <c r="J147" s="1"/>
      <c r="K147" s="1"/>
    </row>
    <row r="148" spans="1:11" s="69" customFormat="1" x14ac:dyDescent="0.25">
      <c r="A148" s="23"/>
      <c r="B148" s="17" t="s">
        <v>81</v>
      </c>
      <c r="C148" s="18" t="s">
        <v>164</v>
      </c>
      <c r="D148" s="64" t="s">
        <v>53</v>
      </c>
      <c r="E148" s="65">
        <v>150</v>
      </c>
      <c r="F148" s="66"/>
      <c r="G148" s="66">
        <f>$E148*F148</f>
        <v>0</v>
      </c>
      <c r="H148" s="67"/>
    </row>
    <row r="149" spans="1:11" s="69" customFormat="1" x14ac:dyDescent="0.25">
      <c r="A149" s="23"/>
      <c r="B149" s="17" t="s">
        <v>83</v>
      </c>
      <c r="C149" s="18" t="s">
        <v>165</v>
      </c>
      <c r="D149" s="64" t="s">
        <v>53</v>
      </c>
      <c r="E149" s="65">
        <v>150</v>
      </c>
      <c r="F149" s="66"/>
      <c r="G149" s="66">
        <f>$E149*F149</f>
        <v>0</v>
      </c>
      <c r="H149" s="67"/>
    </row>
    <row r="150" spans="1:11" s="69" customFormat="1" x14ac:dyDescent="0.25">
      <c r="A150" s="23"/>
      <c r="B150" s="17"/>
      <c r="C150" s="18"/>
      <c r="D150" s="64"/>
      <c r="E150" s="27"/>
      <c r="F150" s="66"/>
      <c r="G150" s="66"/>
      <c r="H150" s="67"/>
    </row>
    <row r="151" spans="1:11" x14ac:dyDescent="0.25">
      <c r="A151" s="235"/>
      <c r="B151" s="57" t="s">
        <v>9</v>
      </c>
      <c r="C151" s="112" t="s">
        <v>994</v>
      </c>
      <c r="D151" s="59"/>
      <c r="E151" s="59"/>
      <c r="F151" s="60"/>
      <c r="G151" s="61">
        <f>SUM(G152:G210)</f>
        <v>0</v>
      </c>
      <c r="H151" s="62"/>
    </row>
    <row r="152" spans="1:11" s="6" customFormat="1" x14ac:dyDescent="0.25">
      <c r="A152" s="236"/>
      <c r="B152" s="2"/>
      <c r="C152" s="3"/>
      <c r="D152" s="10"/>
      <c r="E152" s="10"/>
      <c r="F152" s="5"/>
      <c r="G152" s="74"/>
      <c r="H152" s="75"/>
    </row>
    <row r="153" spans="1:11" s="6" customFormat="1" x14ac:dyDescent="0.25">
      <c r="A153" s="236"/>
      <c r="B153" s="17" t="s">
        <v>883</v>
      </c>
      <c r="C153" s="56" t="s">
        <v>420</v>
      </c>
      <c r="D153" s="10"/>
      <c r="E153" s="10"/>
      <c r="F153" s="5"/>
      <c r="G153" s="66"/>
      <c r="H153" s="75"/>
    </row>
    <row r="154" spans="1:11" s="6" customFormat="1" ht="45" x14ac:dyDescent="0.25">
      <c r="A154" s="236"/>
      <c r="B154" s="2"/>
      <c r="C154" s="25" t="s">
        <v>421</v>
      </c>
      <c r="D154" s="10"/>
      <c r="E154" s="10"/>
      <c r="F154" s="5"/>
      <c r="G154" s="74"/>
      <c r="H154" s="75"/>
    </row>
    <row r="155" spans="1:11" s="6" customFormat="1" x14ac:dyDescent="0.25">
      <c r="A155" s="236"/>
      <c r="B155" s="10" t="s">
        <v>81</v>
      </c>
      <c r="C155" s="25" t="s">
        <v>428</v>
      </c>
      <c r="D155" s="10" t="s">
        <v>70</v>
      </c>
      <c r="E155" s="10">
        <v>80</v>
      </c>
      <c r="F155" s="5"/>
      <c r="G155" s="66">
        <f>$E155*F155</f>
        <v>0</v>
      </c>
      <c r="H155" s="75"/>
    </row>
    <row r="156" spans="1:11" s="6" customFormat="1" x14ac:dyDescent="0.25">
      <c r="A156" s="236"/>
      <c r="B156" s="10" t="s">
        <v>83</v>
      </c>
      <c r="C156" s="25" t="s">
        <v>427</v>
      </c>
      <c r="D156" s="10" t="s">
        <v>70</v>
      </c>
      <c r="E156" s="10">
        <v>20</v>
      </c>
      <c r="F156" s="5"/>
      <c r="G156" s="66">
        <f>$E156*F156</f>
        <v>0</v>
      </c>
      <c r="H156" s="75"/>
    </row>
    <row r="157" spans="1:11" s="149" customFormat="1" x14ac:dyDescent="0.25">
      <c r="A157" s="236"/>
      <c r="B157" s="10" t="s">
        <v>86</v>
      </c>
      <c r="C157" s="25" t="s">
        <v>441</v>
      </c>
      <c r="D157" s="10" t="s">
        <v>70</v>
      </c>
      <c r="E157" s="10">
        <v>26</v>
      </c>
      <c r="F157" s="5"/>
      <c r="G157" s="66">
        <f>$E157*F157</f>
        <v>0</v>
      </c>
      <c r="H157" s="75"/>
    </row>
    <row r="158" spans="1:11" s="149" customFormat="1" x14ac:dyDescent="0.25">
      <c r="A158" s="236"/>
      <c r="B158" s="10" t="s">
        <v>442</v>
      </c>
      <c r="C158" s="25" t="s">
        <v>443</v>
      </c>
      <c r="D158" s="10" t="s">
        <v>70</v>
      </c>
      <c r="E158" s="10">
        <v>11</v>
      </c>
      <c r="F158" s="5"/>
      <c r="G158" s="66">
        <f>$E158*F158</f>
        <v>0</v>
      </c>
      <c r="H158" s="75"/>
    </row>
    <row r="159" spans="1:11" s="6" customFormat="1" x14ac:dyDescent="0.25">
      <c r="A159" s="236"/>
      <c r="B159" s="2"/>
      <c r="C159" s="3"/>
      <c r="D159" s="10"/>
      <c r="E159" s="10"/>
      <c r="F159" s="5"/>
      <c r="G159" s="74"/>
      <c r="H159" s="75"/>
    </row>
    <row r="160" spans="1:11" s="6" customFormat="1" x14ac:dyDescent="0.25">
      <c r="A160" s="236"/>
      <c r="B160" s="17" t="s">
        <v>884</v>
      </c>
      <c r="C160" s="63" t="s">
        <v>73</v>
      </c>
      <c r="D160" s="10"/>
      <c r="E160" s="10"/>
      <c r="F160" s="5"/>
      <c r="G160" s="66"/>
      <c r="H160" s="75"/>
    </row>
    <row r="161" spans="1:8" s="6" customFormat="1" ht="33.75" x14ac:dyDescent="0.25">
      <c r="A161" s="236"/>
      <c r="B161" s="2"/>
      <c r="C161" s="68" t="s">
        <v>74</v>
      </c>
      <c r="D161" s="10"/>
      <c r="E161" s="10"/>
      <c r="F161" s="5"/>
      <c r="G161" s="74"/>
      <c r="H161" s="75"/>
    </row>
    <row r="162" spans="1:8" s="6" customFormat="1" x14ac:dyDescent="0.25">
      <c r="A162" s="236"/>
      <c r="B162" s="10" t="s">
        <v>81</v>
      </c>
      <c r="C162" s="25" t="s">
        <v>428</v>
      </c>
      <c r="D162" s="10" t="s">
        <v>53</v>
      </c>
      <c r="E162" s="10">
        <v>160</v>
      </c>
      <c r="F162" s="5"/>
      <c r="G162" s="66">
        <f>$E162*F162</f>
        <v>0</v>
      </c>
      <c r="H162" s="75"/>
    </row>
    <row r="163" spans="1:8" s="6" customFormat="1" x14ac:dyDescent="0.25">
      <c r="A163" s="236"/>
      <c r="B163" s="10" t="s">
        <v>83</v>
      </c>
      <c r="C163" s="25" t="s">
        <v>427</v>
      </c>
      <c r="D163" s="10" t="s">
        <v>53</v>
      </c>
      <c r="E163" s="10">
        <v>40</v>
      </c>
      <c r="F163" s="5"/>
      <c r="G163" s="66">
        <f>$E163*F163</f>
        <v>0</v>
      </c>
      <c r="H163" s="75"/>
    </row>
    <row r="164" spans="1:8" s="149" customFormat="1" x14ac:dyDescent="0.25">
      <c r="A164" s="236"/>
      <c r="B164" s="10" t="s">
        <v>86</v>
      </c>
      <c r="C164" s="25" t="s">
        <v>441</v>
      </c>
      <c r="D164" s="10" t="s">
        <v>53</v>
      </c>
      <c r="E164" s="10">
        <v>52</v>
      </c>
      <c r="F164" s="5"/>
      <c r="G164" s="66">
        <f>$E164*F164</f>
        <v>0</v>
      </c>
      <c r="H164" s="75"/>
    </row>
    <row r="165" spans="1:8" s="149" customFormat="1" x14ac:dyDescent="0.25">
      <c r="A165" s="236"/>
      <c r="B165" s="10" t="s">
        <v>442</v>
      </c>
      <c r="C165" s="25" t="s">
        <v>443</v>
      </c>
      <c r="D165" s="10" t="s">
        <v>53</v>
      </c>
      <c r="E165" s="10">
        <v>22</v>
      </c>
      <c r="F165" s="5"/>
      <c r="G165" s="66">
        <f>$E165*F165</f>
        <v>0</v>
      </c>
      <c r="H165" s="75"/>
    </row>
    <row r="166" spans="1:8" s="6" customFormat="1" x14ac:dyDescent="0.25">
      <c r="A166" s="236"/>
      <c r="B166" s="2"/>
      <c r="C166" s="3"/>
      <c r="D166" s="10"/>
      <c r="E166" s="10"/>
      <c r="F166" s="5"/>
      <c r="G166" s="74"/>
      <c r="H166" s="75"/>
    </row>
    <row r="167" spans="1:8" s="6" customFormat="1" x14ac:dyDescent="0.25">
      <c r="A167" s="236"/>
      <c r="B167" s="17" t="s">
        <v>885</v>
      </c>
      <c r="C167" s="56" t="s">
        <v>429</v>
      </c>
      <c r="D167" s="10"/>
      <c r="E167" s="10"/>
      <c r="F167" s="5"/>
      <c r="G167" s="66"/>
      <c r="H167" s="75"/>
    </row>
    <row r="168" spans="1:8" s="6" customFormat="1" ht="56.25" x14ac:dyDescent="0.25">
      <c r="A168" s="236"/>
      <c r="B168" s="2"/>
      <c r="C168" s="25" t="s">
        <v>422</v>
      </c>
      <c r="D168" s="10"/>
      <c r="E168" s="10"/>
      <c r="F168" s="5"/>
      <c r="G168" s="74"/>
      <c r="H168" s="75"/>
    </row>
    <row r="169" spans="1:8" s="6" customFormat="1" x14ac:dyDescent="0.25">
      <c r="A169" s="236"/>
      <c r="B169" s="10" t="s">
        <v>81</v>
      </c>
      <c r="C169" s="25" t="s">
        <v>426</v>
      </c>
      <c r="D169" s="10" t="s">
        <v>70</v>
      </c>
      <c r="E169" s="10">
        <v>96</v>
      </c>
      <c r="F169" s="5"/>
      <c r="G169" s="66">
        <f t="shared" ref="G169:G171" si="9">$E169*F169</f>
        <v>0</v>
      </c>
      <c r="H169" s="75"/>
    </row>
    <row r="170" spans="1:8" s="6" customFormat="1" x14ac:dyDescent="0.25">
      <c r="A170" s="236"/>
      <c r="B170" s="10" t="s">
        <v>83</v>
      </c>
      <c r="C170" s="25" t="s">
        <v>424</v>
      </c>
      <c r="D170" s="10" t="s">
        <v>53</v>
      </c>
      <c r="E170" s="10">
        <v>120</v>
      </c>
      <c r="F170" s="5"/>
      <c r="G170" s="66">
        <f t="shared" si="9"/>
        <v>0</v>
      </c>
      <c r="H170" s="75"/>
    </row>
    <row r="171" spans="1:8" s="6" customFormat="1" x14ac:dyDescent="0.25">
      <c r="A171" s="236"/>
      <c r="B171" s="10" t="s">
        <v>86</v>
      </c>
      <c r="C171" s="25" t="s">
        <v>425</v>
      </c>
      <c r="D171" s="10" t="s">
        <v>103</v>
      </c>
      <c r="E171" s="10">
        <v>8640</v>
      </c>
      <c r="F171" s="5"/>
      <c r="G171" s="66">
        <f t="shared" si="9"/>
        <v>0</v>
      </c>
      <c r="H171" s="75"/>
    </row>
    <row r="172" spans="1:8" s="6" customFormat="1" x14ac:dyDescent="0.25">
      <c r="A172" s="236"/>
      <c r="B172" s="2"/>
      <c r="C172" s="25"/>
      <c r="D172" s="10"/>
      <c r="E172" s="10"/>
      <c r="F172" s="5"/>
      <c r="G172" s="74"/>
      <c r="H172" s="75"/>
    </row>
    <row r="173" spans="1:8" s="6" customFormat="1" x14ac:dyDescent="0.25">
      <c r="A173" s="236"/>
      <c r="B173" s="17" t="s">
        <v>886</v>
      </c>
      <c r="C173" s="56" t="s">
        <v>430</v>
      </c>
      <c r="D173" s="10" t="s">
        <v>70</v>
      </c>
      <c r="E173" s="10"/>
      <c r="F173" s="5"/>
      <c r="G173" s="66">
        <f>$E173*F173</f>
        <v>0</v>
      </c>
      <c r="H173" s="75"/>
    </row>
    <row r="174" spans="1:8" s="6" customFormat="1" ht="56.25" x14ac:dyDescent="0.25">
      <c r="A174" s="236"/>
      <c r="B174" s="2"/>
      <c r="C174" s="25" t="s">
        <v>422</v>
      </c>
      <c r="D174" s="10"/>
      <c r="E174" s="10"/>
      <c r="F174" s="5"/>
      <c r="G174" s="74"/>
      <c r="H174" s="75"/>
    </row>
    <row r="175" spans="1:8" s="6" customFormat="1" x14ac:dyDescent="0.25">
      <c r="A175" s="236"/>
      <c r="B175" s="10" t="s">
        <v>81</v>
      </c>
      <c r="C175" s="25" t="s">
        <v>426</v>
      </c>
      <c r="D175" s="10" t="s">
        <v>70</v>
      </c>
      <c r="E175" s="10">
        <v>24</v>
      </c>
      <c r="F175" s="5"/>
      <c r="G175" s="66">
        <f t="shared" ref="G175:G177" si="10">$E175*F175</f>
        <v>0</v>
      </c>
      <c r="H175" s="75"/>
    </row>
    <row r="176" spans="1:8" s="6" customFormat="1" x14ac:dyDescent="0.25">
      <c r="A176" s="236"/>
      <c r="B176" s="10" t="s">
        <v>83</v>
      </c>
      <c r="C176" s="25" t="s">
        <v>424</v>
      </c>
      <c r="D176" s="10" t="s">
        <v>53</v>
      </c>
      <c r="E176" s="10">
        <v>30</v>
      </c>
      <c r="F176" s="5"/>
      <c r="G176" s="66">
        <f t="shared" si="10"/>
        <v>0</v>
      </c>
      <c r="H176" s="75"/>
    </row>
    <row r="177" spans="1:8" s="6" customFormat="1" x14ac:dyDescent="0.25">
      <c r="A177" s="236"/>
      <c r="B177" s="10" t="s">
        <v>86</v>
      </c>
      <c r="C177" s="25" t="s">
        <v>425</v>
      </c>
      <c r="D177" s="10" t="s">
        <v>103</v>
      </c>
      <c r="E177" s="10">
        <v>2150</v>
      </c>
      <c r="F177" s="5"/>
      <c r="G177" s="66">
        <f t="shared" si="10"/>
        <v>0</v>
      </c>
      <c r="H177" s="75"/>
    </row>
    <row r="178" spans="1:8" s="6" customFormat="1" x14ac:dyDescent="0.25">
      <c r="A178" s="236"/>
      <c r="B178" s="2"/>
      <c r="C178" s="3"/>
      <c r="D178" s="10"/>
      <c r="E178" s="10"/>
      <c r="F178" s="5"/>
      <c r="G178" s="74"/>
      <c r="H178" s="75"/>
    </row>
    <row r="179" spans="1:8" s="6" customFormat="1" x14ac:dyDescent="0.25">
      <c r="A179" s="236"/>
      <c r="B179" s="17" t="s">
        <v>887</v>
      </c>
      <c r="C179" s="56" t="s">
        <v>438</v>
      </c>
      <c r="D179" s="10"/>
      <c r="E179" s="10"/>
      <c r="F179" s="5"/>
      <c r="G179" s="66"/>
      <c r="H179" s="75"/>
    </row>
    <row r="180" spans="1:8" s="6" customFormat="1" ht="56.25" x14ac:dyDescent="0.25">
      <c r="A180" s="236"/>
      <c r="B180" s="2"/>
      <c r="C180" s="25" t="s">
        <v>437</v>
      </c>
      <c r="D180" s="10"/>
      <c r="E180" s="10"/>
      <c r="F180" s="5"/>
      <c r="G180" s="74"/>
      <c r="H180" s="75"/>
    </row>
    <row r="181" spans="1:8" s="6" customFormat="1" x14ac:dyDescent="0.25">
      <c r="A181" s="236"/>
      <c r="B181" s="10" t="s">
        <v>81</v>
      </c>
      <c r="C181" s="25" t="s">
        <v>426</v>
      </c>
      <c r="D181" s="10" t="s">
        <v>70</v>
      </c>
      <c r="E181" s="10">
        <v>11</v>
      </c>
      <c r="F181" s="5"/>
      <c r="G181" s="66">
        <f>$E181*F181</f>
        <v>0</v>
      </c>
      <c r="H181" s="75"/>
    </row>
    <row r="182" spans="1:8" s="6" customFormat="1" x14ac:dyDescent="0.25">
      <c r="A182" s="236"/>
      <c r="B182" s="10" t="s">
        <v>83</v>
      </c>
      <c r="C182" s="25" t="s">
        <v>424</v>
      </c>
      <c r="D182" s="10" t="s">
        <v>53</v>
      </c>
      <c r="E182" s="10">
        <v>15</v>
      </c>
      <c r="F182" s="5"/>
      <c r="G182" s="66">
        <f>$E182*F182</f>
        <v>0</v>
      </c>
      <c r="H182" s="75"/>
    </row>
    <row r="183" spans="1:8" s="6" customFormat="1" x14ac:dyDescent="0.25">
      <c r="A183" s="236"/>
      <c r="B183" s="10" t="s">
        <v>86</v>
      </c>
      <c r="C183" s="25" t="s">
        <v>425</v>
      </c>
      <c r="D183" s="10" t="s">
        <v>103</v>
      </c>
      <c r="E183" s="10">
        <v>990</v>
      </c>
      <c r="F183" s="5"/>
      <c r="G183" s="66">
        <f>$E183*F183</f>
        <v>0</v>
      </c>
      <c r="H183" s="75"/>
    </row>
    <row r="184" spans="1:8" s="6" customFormat="1" x14ac:dyDescent="0.25">
      <c r="A184" s="236"/>
      <c r="B184" s="10"/>
      <c r="C184" s="25"/>
      <c r="D184" s="10"/>
      <c r="E184" s="10"/>
      <c r="F184" s="5"/>
      <c r="G184" s="66"/>
      <c r="H184" s="75"/>
    </row>
    <row r="185" spans="1:8" s="6" customFormat="1" x14ac:dyDescent="0.25">
      <c r="A185" s="236"/>
      <c r="B185" s="17" t="s">
        <v>888</v>
      </c>
      <c r="C185" s="56" t="s">
        <v>432</v>
      </c>
      <c r="D185" s="10"/>
      <c r="E185" s="10"/>
      <c r="F185" s="5"/>
      <c r="G185" s="66"/>
      <c r="H185" s="75"/>
    </row>
    <row r="186" spans="1:8" s="6" customFormat="1" ht="33.75" x14ac:dyDescent="0.25">
      <c r="A186" s="236"/>
      <c r="B186" s="2"/>
      <c r="C186" s="25" t="s">
        <v>423</v>
      </c>
      <c r="D186" s="10"/>
      <c r="E186" s="10"/>
      <c r="F186" s="5"/>
      <c r="G186" s="74"/>
      <c r="H186" s="75"/>
    </row>
    <row r="187" spans="1:8" s="6" customFormat="1" x14ac:dyDescent="0.25">
      <c r="A187" s="236"/>
      <c r="B187" s="10" t="s">
        <v>81</v>
      </c>
      <c r="C187" s="25" t="s">
        <v>426</v>
      </c>
      <c r="D187" s="10" t="s">
        <v>70</v>
      </c>
      <c r="E187" s="10">
        <v>9</v>
      </c>
      <c r="F187" s="5"/>
      <c r="G187" s="66">
        <f t="shared" ref="G187:G189" si="11">$E187*F187</f>
        <v>0</v>
      </c>
      <c r="H187" s="75"/>
    </row>
    <row r="188" spans="1:8" s="6" customFormat="1" x14ac:dyDescent="0.25">
      <c r="A188" s="236"/>
      <c r="B188" s="10" t="s">
        <v>83</v>
      </c>
      <c r="C188" s="25" t="s">
        <v>436</v>
      </c>
      <c r="D188" s="10" t="s">
        <v>53</v>
      </c>
      <c r="E188" s="10">
        <v>90</v>
      </c>
      <c r="F188" s="5"/>
      <c r="G188" s="66">
        <f t="shared" si="11"/>
        <v>0</v>
      </c>
      <c r="H188" s="75"/>
    </row>
    <row r="189" spans="1:8" s="6" customFormat="1" x14ac:dyDescent="0.25">
      <c r="A189" s="236"/>
      <c r="B189" s="10" t="s">
        <v>86</v>
      </c>
      <c r="C189" s="25" t="s">
        <v>425</v>
      </c>
      <c r="D189" s="10" t="s">
        <v>103</v>
      </c>
      <c r="E189" s="10">
        <v>1260</v>
      </c>
      <c r="F189" s="5"/>
      <c r="G189" s="66">
        <f t="shared" si="11"/>
        <v>0</v>
      </c>
      <c r="H189" s="75"/>
    </row>
    <row r="190" spans="1:8" s="6" customFormat="1" x14ac:dyDescent="0.25">
      <c r="A190" s="236"/>
      <c r="B190" s="2"/>
      <c r="C190" s="25"/>
      <c r="D190" s="10"/>
      <c r="E190" s="10"/>
      <c r="F190" s="5"/>
      <c r="G190" s="74"/>
      <c r="H190" s="75"/>
    </row>
    <row r="191" spans="1:8" s="6" customFormat="1" x14ac:dyDescent="0.25">
      <c r="A191" s="236"/>
      <c r="B191" s="17" t="s">
        <v>889</v>
      </c>
      <c r="C191" s="56" t="s">
        <v>431</v>
      </c>
      <c r="D191" s="10"/>
      <c r="E191" s="10"/>
      <c r="F191" s="5"/>
      <c r="G191" s="66"/>
      <c r="H191" s="75"/>
    </row>
    <row r="192" spans="1:8" s="6" customFormat="1" ht="33.75" x14ac:dyDescent="0.25">
      <c r="A192" s="236"/>
      <c r="B192" s="2"/>
      <c r="C192" s="25" t="s">
        <v>423</v>
      </c>
      <c r="D192" s="10"/>
      <c r="E192" s="10"/>
      <c r="F192" s="5"/>
      <c r="G192" s="74"/>
      <c r="H192" s="75"/>
    </row>
    <row r="193" spans="1:8" s="6" customFormat="1" x14ac:dyDescent="0.25">
      <c r="A193" s="236"/>
      <c r="B193" s="10" t="s">
        <v>81</v>
      </c>
      <c r="C193" s="25" t="s">
        <v>426</v>
      </c>
      <c r="D193" s="10" t="s">
        <v>70</v>
      </c>
      <c r="E193" s="10">
        <v>7</v>
      </c>
      <c r="F193" s="5"/>
      <c r="G193" s="66">
        <f t="shared" ref="G193:G195" si="12">$E193*F193</f>
        <v>0</v>
      </c>
      <c r="H193" s="75"/>
    </row>
    <row r="194" spans="1:8" s="6" customFormat="1" x14ac:dyDescent="0.25">
      <c r="A194" s="236"/>
      <c r="B194" s="10" t="s">
        <v>83</v>
      </c>
      <c r="C194" s="25" t="s">
        <v>424</v>
      </c>
      <c r="D194" s="10" t="s">
        <v>53</v>
      </c>
      <c r="E194" s="10">
        <v>70</v>
      </c>
      <c r="F194" s="5"/>
      <c r="G194" s="66">
        <f t="shared" si="12"/>
        <v>0</v>
      </c>
      <c r="H194" s="75"/>
    </row>
    <row r="195" spans="1:8" s="6" customFormat="1" x14ac:dyDescent="0.25">
      <c r="A195" s="236"/>
      <c r="B195" s="10" t="s">
        <v>86</v>
      </c>
      <c r="C195" s="25" t="s">
        <v>425</v>
      </c>
      <c r="D195" s="10" t="s">
        <v>103</v>
      </c>
      <c r="E195" s="10">
        <v>980</v>
      </c>
      <c r="F195" s="5"/>
      <c r="G195" s="66">
        <f t="shared" si="12"/>
        <v>0</v>
      </c>
      <c r="H195" s="75"/>
    </row>
    <row r="196" spans="1:8" s="6" customFormat="1" x14ac:dyDescent="0.25">
      <c r="A196" s="236"/>
      <c r="B196" s="10"/>
      <c r="C196" s="25"/>
      <c r="D196" s="10"/>
      <c r="E196" s="10"/>
      <c r="F196" s="5"/>
      <c r="G196" s="66"/>
      <c r="H196" s="75"/>
    </row>
    <row r="197" spans="1:8" x14ac:dyDescent="0.25">
      <c r="A197" s="235"/>
      <c r="B197" s="17" t="s">
        <v>890</v>
      </c>
      <c r="C197" s="15" t="s">
        <v>444</v>
      </c>
    </row>
    <row r="198" spans="1:8" ht="56.25" x14ac:dyDescent="0.25">
      <c r="A198" s="235"/>
      <c r="C198" s="71" t="s">
        <v>414</v>
      </c>
    </row>
    <row r="199" spans="1:8" s="6" customFormat="1" x14ac:dyDescent="0.25">
      <c r="A199" s="236"/>
      <c r="B199" s="10" t="s">
        <v>81</v>
      </c>
      <c r="C199" s="25" t="s">
        <v>426</v>
      </c>
      <c r="D199" s="10" t="s">
        <v>70</v>
      </c>
      <c r="E199" s="10">
        <v>6.5</v>
      </c>
      <c r="F199" s="5"/>
      <c r="G199" s="66">
        <f>$E199*F199</f>
        <v>0</v>
      </c>
      <c r="H199" s="75"/>
    </row>
    <row r="200" spans="1:8" s="6" customFormat="1" x14ac:dyDescent="0.25">
      <c r="A200" s="236"/>
      <c r="B200" s="10" t="s">
        <v>83</v>
      </c>
      <c r="C200" s="25" t="s">
        <v>424</v>
      </c>
      <c r="D200" s="10" t="s">
        <v>53</v>
      </c>
      <c r="E200" s="10">
        <v>5</v>
      </c>
      <c r="F200" s="5"/>
      <c r="G200" s="66">
        <f>$E200*F200</f>
        <v>0</v>
      </c>
      <c r="H200" s="75"/>
    </row>
    <row r="201" spans="1:8" s="6" customFormat="1" x14ac:dyDescent="0.25">
      <c r="A201" s="236"/>
      <c r="B201" s="10" t="s">
        <v>86</v>
      </c>
      <c r="C201" s="25" t="s">
        <v>425</v>
      </c>
      <c r="D201" s="10" t="s">
        <v>103</v>
      </c>
      <c r="E201" s="10">
        <v>585</v>
      </c>
      <c r="F201" s="5"/>
      <c r="G201" s="66">
        <f>$E201*F201</f>
        <v>0</v>
      </c>
      <c r="H201" s="75"/>
    </row>
    <row r="202" spans="1:8" s="6" customFormat="1" x14ac:dyDescent="0.25">
      <c r="A202" s="236"/>
      <c r="B202" s="10"/>
      <c r="C202" s="25"/>
      <c r="D202" s="10"/>
      <c r="E202" s="10"/>
      <c r="F202" s="5"/>
      <c r="G202" s="66"/>
      <c r="H202" s="75"/>
    </row>
    <row r="203" spans="1:8" s="6" customFormat="1" ht="22.5" x14ac:dyDescent="0.25">
      <c r="A203" s="236"/>
      <c r="B203" s="17" t="s">
        <v>891</v>
      </c>
      <c r="C203" s="56" t="s">
        <v>911</v>
      </c>
      <c r="D203" s="10"/>
      <c r="E203" s="10"/>
      <c r="F203" s="5"/>
      <c r="G203" s="66"/>
      <c r="H203" s="75"/>
    </row>
    <row r="204" spans="1:8" s="6" customFormat="1" ht="112.5" x14ac:dyDescent="0.25">
      <c r="A204" s="236"/>
      <c r="B204" s="10"/>
      <c r="C204" s="25" t="s">
        <v>995</v>
      </c>
      <c r="D204" s="10"/>
      <c r="E204" s="10"/>
      <c r="F204" s="5"/>
      <c r="G204" s="66"/>
      <c r="H204" s="75"/>
    </row>
    <row r="205" spans="1:8" s="6" customFormat="1" x14ac:dyDescent="0.25">
      <c r="A205" s="236"/>
      <c r="B205" s="10" t="s">
        <v>81</v>
      </c>
      <c r="C205" s="25" t="s">
        <v>433</v>
      </c>
      <c r="D205" s="10" t="s">
        <v>54</v>
      </c>
      <c r="E205" s="10">
        <v>45</v>
      </c>
      <c r="F205" s="5"/>
      <c r="G205" s="66">
        <f>$E205*F205</f>
        <v>0</v>
      </c>
      <c r="H205" s="75"/>
    </row>
    <row r="206" spans="1:8" s="6" customFormat="1" x14ac:dyDescent="0.25">
      <c r="A206" s="236"/>
      <c r="B206" s="10" t="s">
        <v>83</v>
      </c>
      <c r="C206" s="25" t="s">
        <v>434</v>
      </c>
      <c r="D206" s="10" t="s">
        <v>54</v>
      </c>
      <c r="E206" s="10">
        <v>45</v>
      </c>
      <c r="F206" s="5"/>
      <c r="G206" s="66">
        <f>$E206*F206</f>
        <v>0</v>
      </c>
      <c r="H206" s="75"/>
    </row>
    <row r="207" spans="1:8" s="6" customFormat="1" x14ac:dyDescent="0.25">
      <c r="A207" s="236"/>
      <c r="B207" s="10" t="s">
        <v>86</v>
      </c>
      <c r="C207" s="25" t="s">
        <v>435</v>
      </c>
      <c r="D207" s="10" t="s">
        <v>54</v>
      </c>
      <c r="E207" s="10">
        <v>18</v>
      </c>
      <c r="F207" s="5"/>
      <c r="G207" s="66">
        <f>$E207*F207</f>
        <v>0</v>
      </c>
      <c r="H207" s="75"/>
    </row>
    <row r="208" spans="1:8" x14ac:dyDescent="0.25">
      <c r="A208" s="235"/>
      <c r="C208" s="71"/>
    </row>
    <row r="209" spans="1:8" ht="22.5" x14ac:dyDescent="0.25">
      <c r="A209" s="235"/>
      <c r="B209" s="17" t="s">
        <v>892</v>
      </c>
      <c r="C209" s="15" t="s">
        <v>98</v>
      </c>
      <c r="D209" s="64" t="s">
        <v>49</v>
      </c>
      <c r="E209" s="65">
        <v>7</v>
      </c>
      <c r="G209" s="66">
        <f>$E209*F209</f>
        <v>0</v>
      </c>
    </row>
    <row r="210" spans="1:8" ht="33.75" x14ac:dyDescent="0.25">
      <c r="A210" s="235"/>
      <c r="C210" s="71" t="s">
        <v>99</v>
      </c>
    </row>
    <row r="212" spans="1:8" x14ac:dyDescent="0.25">
      <c r="A212" s="235"/>
      <c r="B212" s="57" t="s">
        <v>10</v>
      </c>
      <c r="C212" s="112" t="s">
        <v>409</v>
      </c>
      <c r="D212" s="59"/>
      <c r="E212" s="59"/>
      <c r="F212" s="60"/>
      <c r="G212" s="61">
        <f>SUM(G213:G218)</f>
        <v>0</v>
      </c>
      <c r="H212" s="62"/>
    </row>
    <row r="213" spans="1:8" s="6" customFormat="1" x14ac:dyDescent="0.25">
      <c r="A213" s="236"/>
      <c r="B213" s="24"/>
      <c r="C213" s="71"/>
      <c r="D213" s="26"/>
      <c r="E213" s="27"/>
      <c r="F213" s="28"/>
      <c r="G213" s="28"/>
      <c r="H213" s="29"/>
    </row>
    <row r="214" spans="1:8" s="6" customFormat="1" x14ac:dyDescent="0.25">
      <c r="A214" s="236"/>
      <c r="B214" s="24" t="s">
        <v>893</v>
      </c>
      <c r="C214" s="114" t="s">
        <v>413</v>
      </c>
      <c r="D214" s="64" t="s">
        <v>54</v>
      </c>
      <c r="E214" s="27">
        <v>23</v>
      </c>
      <c r="F214" s="28"/>
      <c r="G214" s="66">
        <f>$E214*F214</f>
        <v>0</v>
      </c>
      <c r="H214" s="29"/>
    </row>
    <row r="215" spans="1:8" s="6" customFormat="1" ht="78.75" x14ac:dyDescent="0.25">
      <c r="A215" s="236"/>
      <c r="B215" s="24"/>
      <c r="C215" s="18" t="s">
        <v>440</v>
      </c>
      <c r="D215" s="64"/>
      <c r="E215" s="27"/>
      <c r="F215" s="28"/>
      <c r="G215" s="66"/>
      <c r="H215" s="29"/>
    </row>
    <row r="216" spans="1:8" s="6" customFormat="1" x14ac:dyDescent="0.25">
      <c r="A216" s="236"/>
      <c r="B216" s="24"/>
      <c r="C216" s="18"/>
      <c r="D216" s="64"/>
      <c r="E216" s="27"/>
      <c r="F216" s="28"/>
      <c r="G216" s="66"/>
      <c r="H216" s="29"/>
    </row>
    <row r="217" spans="1:8" s="6" customFormat="1" x14ac:dyDescent="0.25">
      <c r="A217" s="236"/>
      <c r="B217" s="24" t="s">
        <v>894</v>
      </c>
      <c r="C217" s="15" t="s">
        <v>445</v>
      </c>
      <c r="D217" s="26" t="s">
        <v>54</v>
      </c>
      <c r="E217" s="27">
        <v>26</v>
      </c>
      <c r="F217" s="28"/>
      <c r="G217" s="66">
        <f>$E217*F217</f>
        <v>0</v>
      </c>
      <c r="H217" s="29"/>
    </row>
    <row r="218" spans="1:8" s="6" customFormat="1" ht="90" x14ac:dyDescent="0.25">
      <c r="A218" s="236"/>
      <c r="B218" s="24"/>
      <c r="C218" s="18" t="s">
        <v>996</v>
      </c>
      <c r="D218" s="26"/>
      <c r="E218" s="27"/>
      <c r="F218" s="28"/>
      <c r="G218" s="66"/>
      <c r="H218" s="29"/>
    </row>
    <row r="219" spans="1:8" s="6" customFormat="1" x14ac:dyDescent="0.25">
      <c r="A219" s="236"/>
      <c r="B219" s="24"/>
      <c r="C219" s="18"/>
      <c r="D219" s="64"/>
      <c r="E219" s="27"/>
      <c r="F219" s="28"/>
      <c r="G219" s="66"/>
      <c r="H219" s="29"/>
    </row>
    <row r="220" spans="1:8" s="6" customFormat="1" x14ac:dyDescent="0.25">
      <c r="A220" s="236"/>
      <c r="B220" s="24" t="s">
        <v>895</v>
      </c>
      <c r="C220" s="117" t="s">
        <v>439</v>
      </c>
      <c r="D220" s="26"/>
      <c r="E220" s="27"/>
      <c r="F220" s="28"/>
      <c r="G220" s="28"/>
      <c r="H220" s="29"/>
    </row>
    <row r="221" spans="1:8" s="6" customFormat="1" ht="56.25" x14ac:dyDescent="0.25">
      <c r="A221" s="236"/>
      <c r="B221" s="17"/>
      <c r="C221" s="18" t="s">
        <v>410</v>
      </c>
      <c r="D221" s="64"/>
      <c r="E221" s="27"/>
      <c r="F221" s="28"/>
      <c r="G221" s="28"/>
      <c r="H221" s="29"/>
    </row>
    <row r="222" spans="1:8" s="6" customFormat="1" ht="22.5" x14ac:dyDescent="0.25">
      <c r="A222" s="236"/>
      <c r="B222" s="17" t="s">
        <v>81</v>
      </c>
      <c r="C222" s="18" t="s">
        <v>411</v>
      </c>
      <c r="D222" s="64" t="s">
        <v>54</v>
      </c>
      <c r="E222" s="27">
        <v>20</v>
      </c>
      <c r="F222" s="28"/>
      <c r="G222" s="66"/>
      <c r="H222" s="29"/>
    </row>
    <row r="223" spans="1:8" s="6" customFormat="1" ht="45" x14ac:dyDescent="0.25">
      <c r="A223" s="236"/>
      <c r="B223" s="17" t="s">
        <v>83</v>
      </c>
      <c r="C223" s="18" t="s">
        <v>412</v>
      </c>
      <c r="D223" s="64" t="s">
        <v>54</v>
      </c>
      <c r="E223" s="27">
        <v>20</v>
      </c>
      <c r="F223" s="28"/>
      <c r="G223" s="66"/>
      <c r="H223" s="29"/>
    </row>
    <row r="224" spans="1:8" s="6" customFormat="1" x14ac:dyDescent="0.25">
      <c r="A224" s="23"/>
      <c r="B224" s="24"/>
      <c r="C224" s="71"/>
      <c r="D224" s="26"/>
      <c r="E224" s="27"/>
      <c r="F224" s="28"/>
      <c r="G224" s="28"/>
      <c r="H224" s="29"/>
    </row>
    <row r="225" spans="1:8" x14ac:dyDescent="0.25">
      <c r="B225" s="77" t="s">
        <v>0</v>
      </c>
      <c r="C225" s="116" t="s">
        <v>1</v>
      </c>
      <c r="D225" s="79"/>
      <c r="E225" s="80"/>
      <c r="F225" s="80"/>
      <c r="G225" s="81"/>
      <c r="H225" s="380"/>
    </row>
    <row r="226" spans="1:8" s="6" customFormat="1" x14ac:dyDescent="0.25">
      <c r="A226" s="23"/>
      <c r="B226" s="319" t="s">
        <v>2</v>
      </c>
      <c r="C226" s="320" t="s">
        <v>163</v>
      </c>
      <c r="D226" s="321"/>
      <c r="E226" s="322"/>
      <c r="F226" s="322"/>
      <c r="G226" s="323">
        <f>G10</f>
        <v>0</v>
      </c>
      <c r="H226" s="366"/>
    </row>
    <row r="227" spans="1:8" x14ac:dyDescent="0.25">
      <c r="A227" s="237"/>
      <c r="B227" s="319" t="s">
        <v>4</v>
      </c>
      <c r="C227" s="324" t="s">
        <v>3</v>
      </c>
      <c r="D227" s="325"/>
      <c r="E227" s="322"/>
      <c r="F227" s="322"/>
      <c r="G227" s="323">
        <f>G35</f>
        <v>0</v>
      </c>
      <c r="H227" s="366"/>
    </row>
    <row r="228" spans="1:8" x14ac:dyDescent="0.25">
      <c r="A228" s="237"/>
      <c r="B228" s="319" t="s">
        <v>6</v>
      </c>
      <c r="C228" s="324" t="s">
        <v>5</v>
      </c>
      <c r="D228" s="325"/>
      <c r="E228" s="322"/>
      <c r="F228" s="322"/>
      <c r="G228" s="323">
        <f>G55</f>
        <v>0</v>
      </c>
      <c r="H228" s="366"/>
    </row>
    <row r="229" spans="1:8" x14ac:dyDescent="0.25">
      <c r="A229" s="237"/>
      <c r="B229" s="319" t="s">
        <v>8</v>
      </c>
      <c r="C229" s="324" t="s">
        <v>160</v>
      </c>
      <c r="D229" s="325"/>
      <c r="E229" s="322"/>
      <c r="F229" s="322"/>
      <c r="G229" s="323">
        <f>G136</f>
        <v>0</v>
      </c>
      <c r="H229" s="366"/>
    </row>
    <row r="230" spans="1:8" x14ac:dyDescent="0.25">
      <c r="A230" s="237"/>
      <c r="B230" s="319" t="s">
        <v>9</v>
      </c>
      <c r="C230" s="324" t="s">
        <v>7</v>
      </c>
      <c r="D230" s="325"/>
      <c r="E230" s="322"/>
      <c r="F230" s="322"/>
      <c r="G230" s="323">
        <f>G151</f>
        <v>0</v>
      </c>
      <c r="H230" s="366"/>
    </row>
    <row r="231" spans="1:8" x14ac:dyDescent="0.25">
      <c r="A231" s="237"/>
      <c r="B231" s="319" t="s">
        <v>10</v>
      </c>
      <c r="C231" s="324" t="s">
        <v>409</v>
      </c>
      <c r="D231" s="325"/>
      <c r="E231" s="322"/>
      <c r="F231" s="322"/>
      <c r="G231" s="323">
        <f>G212</f>
        <v>0</v>
      </c>
      <c r="H231" s="366"/>
    </row>
    <row r="232" spans="1:8" s="44" customFormat="1" x14ac:dyDescent="0.25">
      <c r="A232" s="91"/>
      <c r="B232" s="77" t="s">
        <v>0</v>
      </c>
      <c r="C232" s="116" t="s">
        <v>104</v>
      </c>
      <c r="D232" s="79"/>
      <c r="E232" s="84"/>
      <c r="F232" s="80"/>
      <c r="G232" s="85">
        <f>SUM(G226:G231)</f>
        <v>0</v>
      </c>
      <c r="H232" s="380"/>
    </row>
    <row r="234" spans="1:8" x14ac:dyDescent="0.25">
      <c r="B234" s="218"/>
      <c r="C234" s="219" t="s">
        <v>105</v>
      </c>
      <c r="D234" s="220"/>
      <c r="E234" s="221"/>
      <c r="F234" s="221"/>
      <c r="G234" s="222"/>
      <c r="H234" s="223"/>
    </row>
    <row r="235" spans="1:8" x14ac:dyDescent="0.25">
      <c r="A235" s="237"/>
      <c r="B235" s="319" t="s">
        <v>6</v>
      </c>
      <c r="C235" s="324" t="s">
        <v>5</v>
      </c>
      <c r="D235" s="325"/>
      <c r="E235" s="322"/>
      <c r="F235" s="322"/>
      <c r="G235" s="323"/>
      <c r="H235" s="366"/>
    </row>
    <row r="236" spans="1:8" s="19" customFormat="1" x14ac:dyDescent="0.25">
      <c r="A236" s="23"/>
      <c r="B236" s="235"/>
      <c r="C236" s="382" t="s">
        <v>37</v>
      </c>
      <c r="D236" s="234"/>
      <c r="E236" s="383"/>
      <c r="F236" s="384"/>
      <c r="G236" s="384">
        <f>SUMIF($A$10:$A$224,$C236,G$10:G$224)</f>
        <v>0</v>
      </c>
      <c r="H236" s="385"/>
    </row>
    <row r="237" spans="1:8" s="19" customFormat="1" x14ac:dyDescent="0.25">
      <c r="A237" s="23"/>
      <c r="B237" s="235"/>
      <c r="C237" s="382" t="s">
        <v>38</v>
      </c>
      <c r="D237" s="234"/>
      <c r="E237" s="383"/>
      <c r="F237" s="384"/>
      <c r="G237" s="384">
        <f>SUMIF($A$10:$A$224,$C237,G$10:G$224)</f>
        <v>0</v>
      </c>
      <c r="H237" s="385"/>
    </row>
    <row r="238" spans="1:8" s="19" customFormat="1" x14ac:dyDescent="0.25">
      <c r="A238" s="23"/>
      <c r="B238" s="235"/>
      <c r="C238" s="382" t="s">
        <v>39</v>
      </c>
      <c r="D238" s="234"/>
      <c r="E238" s="383"/>
      <c r="F238" s="384"/>
      <c r="G238" s="384">
        <f>SUMIF($A$10:$A$224,$C238,G$10:G$224)</f>
        <v>0</v>
      </c>
      <c r="H238" s="385"/>
    </row>
    <row r="239" spans="1:8" s="44" customFormat="1" x14ac:dyDescent="0.25">
      <c r="A239" s="91"/>
      <c r="B239" s="218"/>
      <c r="C239" s="219" t="s">
        <v>856</v>
      </c>
      <c r="D239" s="220"/>
      <c r="E239" s="226"/>
      <c r="F239" s="226"/>
      <c r="G239" s="227">
        <f>SUM(G236:G238)</f>
        <v>0</v>
      </c>
      <c r="H239" s="381"/>
    </row>
    <row r="241" spans="3:7" x14ac:dyDescent="0.25">
      <c r="G241" s="144"/>
    </row>
    <row r="243" spans="3:7" x14ac:dyDescent="0.25">
      <c r="C243" s="114"/>
    </row>
  </sheetData>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view="pageBreakPreview" zoomScaleNormal="112" zoomScaleSheetLayoutView="100" workbookViewId="0">
      <pane ySplit="7" topLeftCell="A136" activePane="bottomLeft" state="frozen"/>
      <selection activeCell="B166" sqref="B166"/>
      <selection pane="bottomLeft" activeCell="H2" sqref="H2"/>
    </sheetView>
  </sheetViews>
  <sheetFormatPr defaultRowHeight="11.25" x14ac:dyDescent="0.25"/>
  <cols>
    <col min="1" max="1" width="9.42578125" style="26" customWidth="1"/>
    <col min="2" max="2" width="7" style="17" customWidth="1"/>
    <col min="3" max="3" width="57.28515625" style="68" customWidth="1"/>
    <col min="4" max="4" width="7.5703125" style="64" customWidth="1"/>
    <col min="5" max="5" width="7.85546875" style="65" customWidth="1"/>
    <col min="6" max="6" width="16.42578125" style="66" customWidth="1"/>
    <col min="7" max="7" width="13.28515625" style="66" customWidth="1"/>
    <col min="8" max="8" width="16.140625" style="67" customWidth="1"/>
    <col min="9" max="16384" width="9.140625" style="1"/>
  </cols>
  <sheetData>
    <row r="1" spans="1:8" x14ac:dyDescent="0.25">
      <c r="B1" s="24"/>
      <c r="C1" s="25"/>
      <c r="D1" s="26"/>
      <c r="E1" s="27"/>
      <c r="F1" s="28"/>
      <c r="G1" s="28"/>
      <c r="H1" s="29"/>
    </row>
    <row r="2" spans="1:8" x14ac:dyDescent="0.25">
      <c r="A2" s="109"/>
      <c r="B2" s="126" t="s">
        <v>140</v>
      </c>
      <c r="C2" s="127" t="s">
        <v>141</v>
      </c>
      <c r="D2" s="31"/>
      <c r="E2" s="32"/>
      <c r="F2" s="16"/>
      <c r="G2" s="16"/>
      <c r="H2" s="375" t="s">
        <v>907</v>
      </c>
    </row>
    <row r="3" spans="1:8" s="6" customFormat="1" x14ac:dyDescent="0.25">
      <c r="A3" s="376"/>
      <c r="B3" s="92"/>
      <c r="C3" s="93"/>
      <c r="D3" s="35"/>
      <c r="E3" s="36"/>
      <c r="F3" s="94"/>
      <c r="G3" s="94"/>
      <c r="H3" s="38"/>
    </row>
    <row r="4" spans="1:8" s="44" customFormat="1" x14ac:dyDescent="0.25">
      <c r="A4" s="41" t="s">
        <v>40</v>
      </c>
      <c r="B4" s="42" t="s">
        <v>41</v>
      </c>
      <c r="C4" s="43" t="s">
        <v>42</v>
      </c>
      <c r="D4" s="41" t="s">
        <v>43</v>
      </c>
      <c r="E4" s="41" t="s">
        <v>44</v>
      </c>
      <c r="F4" s="42" t="s">
        <v>45</v>
      </c>
      <c r="G4" s="41" t="s">
        <v>46</v>
      </c>
      <c r="H4" s="41" t="s">
        <v>47</v>
      </c>
    </row>
    <row r="5" spans="1:8" x14ac:dyDescent="0.25">
      <c r="A5" s="48"/>
      <c r="B5" s="46"/>
      <c r="C5" s="47"/>
      <c r="D5" s="48"/>
      <c r="E5" s="48"/>
      <c r="F5" s="48"/>
      <c r="G5" s="46"/>
      <c r="H5" s="49"/>
    </row>
    <row r="6" spans="1:8" x14ac:dyDescent="0.25">
      <c r="B6" s="50" t="s">
        <v>11</v>
      </c>
      <c r="C6" s="51" t="s">
        <v>12</v>
      </c>
      <c r="D6" s="52"/>
      <c r="E6" s="53"/>
      <c r="F6" s="54"/>
      <c r="G6" s="54"/>
      <c r="H6" s="55"/>
    </row>
    <row r="7" spans="1:8" s="6" customFormat="1" x14ac:dyDescent="0.25">
      <c r="A7" s="26"/>
      <c r="B7" s="95"/>
      <c r="C7" s="56"/>
      <c r="D7" s="26"/>
      <c r="E7" s="27"/>
      <c r="F7" s="28"/>
      <c r="G7" s="28"/>
      <c r="H7" s="29"/>
    </row>
    <row r="8" spans="1:8" x14ac:dyDescent="0.25">
      <c r="B8" s="57" t="s">
        <v>13</v>
      </c>
      <c r="C8" s="58" t="s">
        <v>167</v>
      </c>
      <c r="D8" s="59"/>
      <c r="E8" s="59"/>
      <c r="F8" s="61"/>
      <c r="G8" s="61">
        <f>SUM(G9:G74)</f>
        <v>0</v>
      </c>
      <c r="H8" s="62"/>
    </row>
    <row r="9" spans="1:8" s="6" customFormat="1" x14ac:dyDescent="0.25">
      <c r="A9" s="26"/>
      <c r="B9" s="10"/>
      <c r="C9" s="76"/>
      <c r="D9" s="10"/>
      <c r="E9" s="10"/>
      <c r="F9" s="5"/>
      <c r="G9" s="5"/>
      <c r="H9" s="75"/>
    </row>
    <row r="10" spans="1:8" s="6" customFormat="1" x14ac:dyDescent="0.25">
      <c r="A10" s="26"/>
      <c r="B10" s="10" t="s">
        <v>906</v>
      </c>
      <c r="C10" s="73" t="s">
        <v>177</v>
      </c>
      <c r="D10" s="10"/>
      <c r="E10" s="10"/>
      <c r="F10" s="5"/>
      <c r="G10" s="66"/>
      <c r="H10" s="75"/>
    </row>
    <row r="11" spans="1:8" s="6" customFormat="1" ht="101.25" x14ac:dyDescent="0.25">
      <c r="A11" s="26"/>
      <c r="B11" s="10"/>
      <c r="C11" s="76" t="s">
        <v>982</v>
      </c>
      <c r="D11" s="10"/>
      <c r="E11" s="10"/>
      <c r="F11" s="5"/>
      <c r="G11" s="5"/>
      <c r="H11" s="75"/>
    </row>
    <row r="12" spans="1:8" s="6" customFormat="1" x14ac:dyDescent="0.25">
      <c r="A12" s="26"/>
      <c r="B12" s="10" t="s">
        <v>81</v>
      </c>
      <c r="C12" s="76" t="s">
        <v>909</v>
      </c>
      <c r="D12" s="10" t="s">
        <v>70</v>
      </c>
      <c r="E12" s="10">
        <v>200</v>
      </c>
      <c r="F12" s="5"/>
      <c r="G12" s="66">
        <f>$E12*F12</f>
        <v>0</v>
      </c>
      <c r="H12" s="75"/>
    </row>
    <row r="13" spans="1:8" s="6" customFormat="1" x14ac:dyDescent="0.25">
      <c r="A13" s="26"/>
      <c r="B13" s="10" t="s">
        <v>83</v>
      </c>
      <c r="C13" s="76" t="s">
        <v>910</v>
      </c>
      <c r="D13" s="10" t="s">
        <v>70</v>
      </c>
      <c r="E13" s="10">
        <v>460</v>
      </c>
      <c r="F13" s="5"/>
      <c r="G13" s="66">
        <f>$E13*F13</f>
        <v>0</v>
      </c>
      <c r="H13" s="75"/>
    </row>
    <row r="14" spans="1:8" s="6" customFormat="1" x14ac:dyDescent="0.25">
      <c r="A14" s="26"/>
      <c r="B14" s="10" t="s">
        <v>86</v>
      </c>
      <c r="C14" s="76" t="s">
        <v>951</v>
      </c>
      <c r="D14" s="10" t="s">
        <v>70</v>
      </c>
      <c r="E14" s="10">
        <v>80</v>
      </c>
      <c r="F14" s="5"/>
      <c r="G14" s="66">
        <f>$E14*F14</f>
        <v>0</v>
      </c>
      <c r="H14" s="75"/>
    </row>
    <row r="15" spans="1:8" s="6" customFormat="1" x14ac:dyDescent="0.25">
      <c r="A15" s="26"/>
      <c r="B15" s="10"/>
      <c r="C15" s="76"/>
      <c r="D15" s="10"/>
      <c r="E15" s="10"/>
      <c r="F15" s="5"/>
      <c r="G15" s="5"/>
      <c r="H15" s="75"/>
    </row>
    <row r="16" spans="1:8" s="6" customFormat="1" x14ac:dyDescent="0.25">
      <c r="A16" s="26"/>
      <c r="B16" s="10" t="s">
        <v>953</v>
      </c>
      <c r="C16" s="73" t="s">
        <v>169</v>
      </c>
      <c r="D16" s="10" t="s">
        <v>70</v>
      </c>
      <c r="E16" s="10">
        <v>5</v>
      </c>
      <c r="F16" s="5"/>
      <c r="G16" s="66">
        <f>$E16*F16</f>
        <v>0</v>
      </c>
      <c r="H16" s="75"/>
    </row>
    <row r="17" spans="1:8" s="6" customFormat="1" ht="45" x14ac:dyDescent="0.25">
      <c r="A17" s="26"/>
      <c r="B17" s="10"/>
      <c r="C17" s="76" t="s">
        <v>179</v>
      </c>
      <c r="D17" s="10"/>
      <c r="E17" s="10"/>
      <c r="F17" s="5"/>
      <c r="G17" s="5"/>
      <c r="H17" s="75"/>
    </row>
    <row r="18" spans="1:8" s="6" customFormat="1" x14ac:dyDescent="0.25">
      <c r="A18" s="26"/>
      <c r="B18" s="10"/>
      <c r="C18" s="76"/>
      <c r="D18" s="10"/>
      <c r="E18" s="10"/>
      <c r="F18" s="5"/>
      <c r="G18" s="5"/>
      <c r="H18" s="75"/>
    </row>
    <row r="19" spans="1:8" s="6" customFormat="1" x14ac:dyDescent="0.25">
      <c r="A19" s="26"/>
      <c r="B19" s="10" t="s">
        <v>954</v>
      </c>
      <c r="C19" s="73" t="s">
        <v>170</v>
      </c>
      <c r="D19" s="10"/>
      <c r="E19" s="10"/>
      <c r="F19" s="5"/>
      <c r="G19" s="66"/>
      <c r="H19" s="75"/>
    </row>
    <row r="20" spans="1:8" s="6" customFormat="1" ht="33.75" x14ac:dyDescent="0.25">
      <c r="A20" s="26"/>
      <c r="B20" s="10"/>
      <c r="C20" s="76" t="s">
        <v>854</v>
      </c>
      <c r="D20" s="10"/>
      <c r="E20" s="10"/>
      <c r="F20" s="5"/>
      <c r="G20" s="66"/>
      <c r="H20" s="75"/>
    </row>
    <row r="21" spans="1:8" s="6" customFormat="1" x14ac:dyDescent="0.25">
      <c r="A21" s="26"/>
      <c r="B21" s="10" t="s">
        <v>81</v>
      </c>
      <c r="C21" s="76" t="s">
        <v>909</v>
      </c>
      <c r="D21" s="10" t="s">
        <v>53</v>
      </c>
      <c r="E21" s="10">
        <v>240</v>
      </c>
      <c r="F21" s="5"/>
      <c r="G21" s="66">
        <f>$E21*F21</f>
        <v>0</v>
      </c>
      <c r="H21" s="75"/>
    </row>
    <row r="22" spans="1:8" s="6" customFormat="1" x14ac:dyDescent="0.25">
      <c r="A22" s="26"/>
      <c r="B22" s="10" t="s">
        <v>83</v>
      </c>
      <c r="C22" s="76" t="s">
        <v>910</v>
      </c>
      <c r="D22" s="10" t="s">
        <v>53</v>
      </c>
      <c r="E22" s="10">
        <v>580</v>
      </c>
      <c r="F22" s="5"/>
      <c r="G22" s="66">
        <f>$E22*F22</f>
        <v>0</v>
      </c>
      <c r="H22" s="75"/>
    </row>
    <row r="23" spans="1:8" s="6" customFormat="1" x14ac:dyDescent="0.25">
      <c r="A23" s="26"/>
      <c r="B23" s="10" t="s">
        <v>86</v>
      </c>
      <c r="C23" s="76" t="s">
        <v>951</v>
      </c>
      <c r="D23" s="10" t="s">
        <v>53</v>
      </c>
      <c r="E23" s="10">
        <v>80</v>
      </c>
      <c r="F23" s="5"/>
      <c r="G23" s="66">
        <f>$E23*F23</f>
        <v>0</v>
      </c>
      <c r="H23" s="75"/>
    </row>
    <row r="24" spans="1:8" s="6" customFormat="1" x14ac:dyDescent="0.25">
      <c r="A24" s="26"/>
      <c r="B24" s="10"/>
      <c r="C24" s="76"/>
      <c r="D24" s="10"/>
      <c r="E24" s="10"/>
      <c r="F24" s="5"/>
      <c r="G24" s="5"/>
      <c r="H24" s="75"/>
    </row>
    <row r="25" spans="1:8" s="6" customFormat="1" x14ac:dyDescent="0.25">
      <c r="A25" s="26"/>
      <c r="B25" s="10" t="s">
        <v>955</v>
      </c>
      <c r="C25" s="63" t="s">
        <v>107</v>
      </c>
      <c r="D25" s="10"/>
      <c r="E25" s="10"/>
      <c r="F25" s="5"/>
      <c r="G25" s="66"/>
      <c r="H25" s="75"/>
    </row>
    <row r="26" spans="1:8" s="6" customFormat="1" ht="78.75" x14ac:dyDescent="0.25">
      <c r="A26" s="26"/>
      <c r="B26" s="17"/>
      <c r="C26" s="68" t="s">
        <v>108</v>
      </c>
      <c r="D26" s="10"/>
      <c r="E26" s="10"/>
      <c r="F26" s="5"/>
      <c r="G26" s="5"/>
      <c r="H26" s="75"/>
    </row>
    <row r="27" spans="1:8" s="6" customFormat="1" x14ac:dyDescent="0.25">
      <c r="A27" s="26"/>
      <c r="B27" s="10" t="s">
        <v>81</v>
      </c>
      <c r="C27" s="76" t="s">
        <v>175</v>
      </c>
      <c r="D27" s="10" t="s">
        <v>70</v>
      </c>
      <c r="E27" s="10">
        <v>155</v>
      </c>
      <c r="F27" s="5"/>
      <c r="G27" s="66">
        <f t="shared" ref="G27:G28" si="0">$E27*F27</f>
        <v>0</v>
      </c>
      <c r="H27" s="75"/>
    </row>
    <row r="28" spans="1:8" s="6" customFormat="1" x14ac:dyDescent="0.25">
      <c r="A28" s="26"/>
      <c r="B28" s="10" t="s">
        <v>83</v>
      </c>
      <c r="C28" s="76" t="s">
        <v>176</v>
      </c>
      <c r="D28" s="10" t="s">
        <v>70</v>
      </c>
      <c r="E28" s="10">
        <v>175</v>
      </c>
      <c r="F28" s="5"/>
      <c r="G28" s="66">
        <f t="shared" si="0"/>
        <v>0</v>
      </c>
      <c r="H28" s="75"/>
    </row>
    <row r="29" spans="1:8" s="6" customFormat="1" x14ac:dyDescent="0.25">
      <c r="A29" s="26"/>
      <c r="B29" s="10" t="s">
        <v>86</v>
      </c>
      <c r="C29" s="76" t="s">
        <v>952</v>
      </c>
      <c r="D29" s="10" t="s">
        <v>70</v>
      </c>
      <c r="E29" s="10">
        <v>35</v>
      </c>
      <c r="F29" s="5"/>
      <c r="G29" s="66">
        <f t="shared" ref="G29" si="1">$E29*F29</f>
        <v>0</v>
      </c>
      <c r="H29" s="75"/>
    </row>
    <row r="30" spans="1:8" s="6" customFormat="1" x14ac:dyDescent="0.25">
      <c r="A30" s="26"/>
      <c r="B30" s="10"/>
      <c r="C30" s="76"/>
      <c r="D30" s="10"/>
      <c r="E30" s="10"/>
      <c r="F30" s="5"/>
      <c r="G30" s="5"/>
      <c r="H30" s="75"/>
    </row>
    <row r="31" spans="1:8" s="6" customFormat="1" x14ac:dyDescent="0.25">
      <c r="A31" s="26"/>
      <c r="B31" s="10" t="s">
        <v>956</v>
      </c>
      <c r="C31" s="73" t="s">
        <v>178</v>
      </c>
      <c r="D31" s="10"/>
      <c r="E31" s="10"/>
      <c r="F31" s="5"/>
      <c r="G31" s="66"/>
      <c r="H31" s="75"/>
    </row>
    <row r="32" spans="1:8" s="6" customFormat="1" ht="33.75" x14ac:dyDescent="0.25">
      <c r="A32" s="26"/>
      <c r="B32" s="10"/>
      <c r="C32" s="76" t="s">
        <v>168</v>
      </c>
      <c r="D32" s="10"/>
      <c r="E32" s="10"/>
      <c r="F32" s="5"/>
      <c r="G32" s="66"/>
      <c r="H32" s="75"/>
    </row>
    <row r="33" spans="1:8" s="6" customFormat="1" x14ac:dyDescent="0.25">
      <c r="A33" s="26"/>
      <c r="B33" s="10" t="s">
        <v>81</v>
      </c>
      <c r="C33" s="76" t="s">
        <v>175</v>
      </c>
      <c r="D33" s="10" t="s">
        <v>70</v>
      </c>
      <c r="E33" s="10">
        <v>23</v>
      </c>
      <c r="F33" s="5"/>
      <c r="G33" s="66">
        <f t="shared" ref="G33:G34" si="2">$E33*F33</f>
        <v>0</v>
      </c>
      <c r="H33" s="75"/>
    </row>
    <row r="34" spans="1:8" s="6" customFormat="1" x14ac:dyDescent="0.25">
      <c r="A34" s="26"/>
      <c r="B34" s="10" t="s">
        <v>83</v>
      </c>
      <c r="C34" s="76" t="s">
        <v>176</v>
      </c>
      <c r="D34" s="10" t="s">
        <v>70</v>
      </c>
      <c r="E34" s="10">
        <v>11</v>
      </c>
      <c r="F34" s="5"/>
      <c r="G34" s="66">
        <f t="shared" si="2"/>
        <v>0</v>
      </c>
      <c r="H34" s="75"/>
    </row>
    <row r="35" spans="1:8" s="6" customFormat="1" x14ac:dyDescent="0.25">
      <c r="A35" s="26"/>
      <c r="B35" s="10" t="s">
        <v>86</v>
      </c>
      <c r="C35" s="76" t="s">
        <v>952</v>
      </c>
      <c r="D35" s="10" t="s">
        <v>70</v>
      </c>
      <c r="E35" s="10">
        <v>1</v>
      </c>
      <c r="F35" s="5"/>
      <c r="G35" s="66">
        <f t="shared" ref="G35" si="3">$E35*F35</f>
        <v>0</v>
      </c>
      <c r="H35" s="75"/>
    </row>
    <row r="36" spans="1:8" s="6" customFormat="1" x14ac:dyDescent="0.25">
      <c r="A36" s="26"/>
      <c r="B36" s="10"/>
      <c r="C36" s="76"/>
      <c r="D36" s="10"/>
      <c r="E36" s="10"/>
      <c r="F36" s="5"/>
      <c r="G36" s="5"/>
      <c r="H36" s="75"/>
    </row>
    <row r="37" spans="1:8" s="6" customFormat="1" x14ac:dyDescent="0.25">
      <c r="A37" s="26"/>
      <c r="B37" s="10" t="s">
        <v>957</v>
      </c>
      <c r="C37" s="63" t="s">
        <v>109</v>
      </c>
      <c r="D37" s="10" t="s">
        <v>70</v>
      </c>
      <c r="E37" s="10">
        <v>450</v>
      </c>
      <c r="F37" s="5"/>
      <c r="G37" s="66">
        <f>$E37*F37</f>
        <v>0</v>
      </c>
      <c r="H37" s="75"/>
    </row>
    <row r="38" spans="1:8" s="6" customFormat="1" ht="33.75" x14ac:dyDescent="0.25">
      <c r="A38" s="26"/>
      <c r="B38" s="17"/>
      <c r="C38" s="68" t="s">
        <v>110</v>
      </c>
      <c r="D38" s="10"/>
      <c r="E38" s="10"/>
      <c r="F38" s="5"/>
      <c r="G38" s="5"/>
      <c r="H38" s="75"/>
    </row>
    <row r="39" spans="1:8" s="6" customFormat="1" x14ac:dyDescent="0.25">
      <c r="A39" s="26"/>
      <c r="B39" s="17"/>
      <c r="C39" s="68"/>
      <c r="D39" s="10"/>
      <c r="E39" s="10"/>
      <c r="F39" s="5"/>
      <c r="G39" s="5"/>
      <c r="H39" s="75"/>
    </row>
    <row r="40" spans="1:8" s="6" customFormat="1" x14ac:dyDescent="0.25">
      <c r="A40" s="26"/>
      <c r="B40" s="10" t="s">
        <v>958</v>
      </c>
      <c r="C40" s="63" t="s">
        <v>97</v>
      </c>
      <c r="D40" s="10" t="s">
        <v>70</v>
      </c>
      <c r="E40" s="10">
        <v>450</v>
      </c>
      <c r="F40" s="5"/>
      <c r="G40" s="66">
        <f>$E40*F40</f>
        <v>0</v>
      </c>
      <c r="H40" s="75"/>
    </row>
    <row r="41" spans="1:8" s="6" customFormat="1" ht="33.75" x14ac:dyDescent="0.25">
      <c r="A41" s="26"/>
      <c r="B41" s="17"/>
      <c r="C41" s="68" t="s">
        <v>111</v>
      </c>
      <c r="D41" s="10"/>
      <c r="E41" s="10"/>
      <c r="F41" s="74"/>
      <c r="G41" s="74"/>
      <c r="H41" s="75"/>
    </row>
    <row r="42" spans="1:8" s="6" customFormat="1" x14ac:dyDescent="0.25">
      <c r="A42" s="26"/>
      <c r="B42" s="10"/>
      <c r="C42" s="76"/>
      <c r="D42" s="10"/>
      <c r="E42" s="10"/>
      <c r="F42" s="5"/>
      <c r="G42" s="5"/>
      <c r="H42" s="75"/>
    </row>
    <row r="43" spans="1:8" x14ac:dyDescent="0.25">
      <c r="B43" s="57" t="s">
        <v>14</v>
      </c>
      <c r="C43" s="58" t="s">
        <v>171</v>
      </c>
      <c r="D43" s="59"/>
      <c r="E43" s="59"/>
      <c r="F43" s="61"/>
      <c r="G43" s="61">
        <f>SUM(G44:G99)</f>
        <v>0</v>
      </c>
      <c r="H43" s="62"/>
    </row>
    <row r="44" spans="1:8" s="6" customFormat="1" x14ac:dyDescent="0.25">
      <c r="A44" s="26"/>
      <c r="B44" s="10"/>
      <c r="C44" s="76"/>
      <c r="D44" s="10"/>
      <c r="E44" s="10"/>
      <c r="F44" s="5"/>
      <c r="G44" s="5"/>
      <c r="H44" s="75"/>
    </row>
    <row r="45" spans="1:8" s="6" customFormat="1" x14ac:dyDescent="0.25">
      <c r="A45" s="26"/>
      <c r="B45" s="10" t="s">
        <v>959</v>
      </c>
      <c r="C45" s="73" t="s">
        <v>172</v>
      </c>
      <c r="D45" s="10" t="s">
        <v>49</v>
      </c>
      <c r="E45" s="10">
        <v>1</v>
      </c>
      <c r="F45" s="5"/>
      <c r="G45" s="66">
        <f t="shared" ref="G45" si="4">$E45*F45</f>
        <v>0</v>
      </c>
      <c r="H45" s="75"/>
    </row>
    <row r="46" spans="1:8" s="6" customFormat="1" ht="33.75" x14ac:dyDescent="0.25">
      <c r="A46" s="26"/>
      <c r="B46" s="10"/>
      <c r="C46" s="76" t="s">
        <v>180</v>
      </c>
      <c r="D46" s="10"/>
      <c r="E46" s="10"/>
      <c r="F46" s="5"/>
      <c r="G46" s="5"/>
      <c r="H46" s="75"/>
    </row>
    <row r="47" spans="1:8" s="6" customFormat="1" x14ac:dyDescent="0.25">
      <c r="A47" s="26"/>
      <c r="B47" s="10"/>
      <c r="C47" s="76"/>
      <c r="D47" s="10"/>
      <c r="E47" s="10"/>
      <c r="F47" s="5"/>
      <c r="G47" s="5"/>
      <c r="H47" s="75"/>
    </row>
    <row r="48" spans="1:8" s="6" customFormat="1" ht="22.5" x14ac:dyDescent="0.25">
      <c r="A48" s="26"/>
      <c r="B48" s="10" t="s">
        <v>960</v>
      </c>
      <c r="C48" s="63" t="s">
        <v>117</v>
      </c>
      <c r="D48" s="10" t="s">
        <v>49</v>
      </c>
      <c r="E48" s="10">
        <v>2</v>
      </c>
      <c r="F48" s="5"/>
      <c r="G48" s="66">
        <f>$E48*F48</f>
        <v>0</v>
      </c>
      <c r="H48" s="75"/>
    </row>
    <row r="49" spans="1:8" s="6" customFormat="1" ht="56.25" x14ac:dyDescent="0.25">
      <c r="A49" s="26"/>
      <c r="B49" s="17"/>
      <c r="C49" s="68" t="s">
        <v>926</v>
      </c>
      <c r="D49" s="10"/>
      <c r="E49" s="10"/>
      <c r="F49" s="5"/>
      <c r="G49" s="5"/>
      <c r="H49" s="75"/>
    </row>
    <row r="50" spans="1:8" s="6" customFormat="1" x14ac:dyDescent="0.25">
      <c r="A50" s="26"/>
      <c r="B50" s="17"/>
      <c r="C50" s="68"/>
      <c r="D50" s="10"/>
      <c r="E50" s="10"/>
      <c r="F50" s="5"/>
      <c r="G50" s="5"/>
      <c r="H50" s="75"/>
    </row>
    <row r="51" spans="1:8" s="6" customFormat="1" x14ac:dyDescent="0.25">
      <c r="A51" s="26"/>
      <c r="B51" s="10" t="s">
        <v>961</v>
      </c>
      <c r="C51" s="63" t="s">
        <v>118</v>
      </c>
      <c r="D51" s="10"/>
      <c r="E51" s="10"/>
      <c r="F51" s="5"/>
      <c r="G51" s="66"/>
      <c r="H51" s="75"/>
    </row>
    <row r="52" spans="1:8" s="6" customFormat="1" ht="45" x14ac:dyDescent="0.25">
      <c r="A52" s="26"/>
      <c r="B52" s="17"/>
      <c r="C52" s="68" t="s">
        <v>914</v>
      </c>
      <c r="D52" s="10"/>
      <c r="E52" s="10"/>
      <c r="F52" s="74"/>
      <c r="G52" s="74"/>
      <c r="H52" s="75"/>
    </row>
    <row r="53" spans="1:8" s="6" customFormat="1" x14ac:dyDescent="0.25">
      <c r="A53" s="26"/>
      <c r="B53" s="17" t="s">
        <v>81</v>
      </c>
      <c r="C53" s="68" t="s">
        <v>984</v>
      </c>
      <c r="D53" s="10" t="s">
        <v>51</v>
      </c>
      <c r="E53" s="10">
        <v>1</v>
      </c>
      <c r="F53" s="74"/>
      <c r="G53" s="66">
        <f>$E53*F53</f>
        <v>0</v>
      </c>
      <c r="H53" s="75"/>
    </row>
    <row r="54" spans="1:8" s="6" customFormat="1" x14ac:dyDescent="0.25">
      <c r="A54" s="26"/>
      <c r="B54" s="17" t="s">
        <v>83</v>
      </c>
      <c r="C54" s="68" t="s">
        <v>985</v>
      </c>
      <c r="D54" s="10" t="s">
        <v>51</v>
      </c>
      <c r="E54" s="10">
        <v>1</v>
      </c>
      <c r="F54" s="74"/>
      <c r="G54" s="66">
        <f>$E54*F54</f>
        <v>0</v>
      </c>
      <c r="H54" s="75"/>
    </row>
    <row r="55" spans="1:8" s="6" customFormat="1" x14ac:dyDescent="0.25">
      <c r="A55" s="26"/>
      <c r="B55" s="17" t="s">
        <v>86</v>
      </c>
      <c r="C55" s="68" t="s">
        <v>986</v>
      </c>
      <c r="D55" s="10" t="s">
        <v>51</v>
      </c>
      <c r="E55" s="10">
        <v>1</v>
      </c>
      <c r="F55" s="74"/>
      <c r="G55" s="66">
        <f>$E55*F55</f>
        <v>0</v>
      </c>
      <c r="H55" s="75"/>
    </row>
    <row r="56" spans="1:8" s="6" customFormat="1" x14ac:dyDescent="0.25">
      <c r="A56" s="26"/>
      <c r="B56" s="17"/>
      <c r="C56" s="68"/>
      <c r="D56" s="10"/>
      <c r="E56" s="10"/>
      <c r="F56" s="74"/>
      <c r="G56" s="66"/>
      <c r="H56" s="75"/>
    </row>
    <row r="57" spans="1:8" s="6" customFormat="1" x14ac:dyDescent="0.25">
      <c r="A57" s="26"/>
      <c r="B57" s="10" t="s">
        <v>962</v>
      </c>
      <c r="C57" s="63" t="s">
        <v>931</v>
      </c>
      <c r="D57" s="10"/>
      <c r="E57" s="10"/>
      <c r="F57" s="74"/>
      <c r="G57" s="66"/>
      <c r="H57" s="75"/>
    </row>
    <row r="58" spans="1:8" s="6" customFormat="1" ht="33.75" x14ac:dyDescent="0.25">
      <c r="A58" s="26"/>
      <c r="B58" s="17"/>
      <c r="C58" s="68" t="s">
        <v>119</v>
      </c>
      <c r="D58" s="10"/>
      <c r="E58" s="10"/>
      <c r="F58" s="74"/>
      <c r="G58" s="74"/>
      <c r="H58" s="75"/>
    </row>
    <row r="59" spans="1:8" s="6" customFormat="1" x14ac:dyDescent="0.25">
      <c r="A59" s="26"/>
      <c r="B59" s="17" t="s">
        <v>81</v>
      </c>
      <c r="C59" s="68" t="s">
        <v>915</v>
      </c>
      <c r="D59" s="10" t="s">
        <v>51</v>
      </c>
      <c r="E59" s="10">
        <v>1</v>
      </c>
      <c r="F59" s="74"/>
      <c r="G59" s="66">
        <f>$E59*F59</f>
        <v>0</v>
      </c>
      <c r="H59" s="75"/>
    </row>
    <row r="60" spans="1:8" s="6" customFormat="1" x14ac:dyDescent="0.25">
      <c r="A60" s="26"/>
      <c r="B60" s="17" t="s">
        <v>83</v>
      </c>
      <c r="C60" s="68" t="s">
        <v>916</v>
      </c>
      <c r="D60" s="10" t="s">
        <v>51</v>
      </c>
      <c r="E60" s="10">
        <v>2</v>
      </c>
      <c r="F60" s="74"/>
      <c r="G60" s="66">
        <f>$E60*F60</f>
        <v>0</v>
      </c>
      <c r="H60" s="75"/>
    </row>
    <row r="61" spans="1:8" s="6" customFormat="1" x14ac:dyDescent="0.25">
      <c r="A61" s="26"/>
      <c r="B61" s="17" t="s">
        <v>86</v>
      </c>
      <c r="C61" s="68" t="s">
        <v>917</v>
      </c>
      <c r="D61" s="10" t="s">
        <v>51</v>
      </c>
      <c r="E61" s="10">
        <v>2</v>
      </c>
      <c r="F61" s="74"/>
      <c r="G61" s="66">
        <f>$E61*F61</f>
        <v>0</v>
      </c>
      <c r="H61" s="75"/>
    </row>
    <row r="62" spans="1:8" s="6" customFormat="1" x14ac:dyDescent="0.25">
      <c r="A62" s="26"/>
      <c r="B62" s="17" t="s">
        <v>442</v>
      </c>
      <c r="C62" s="68" t="s">
        <v>918</v>
      </c>
      <c r="D62" s="10" t="s">
        <v>51</v>
      </c>
      <c r="E62" s="10">
        <v>1</v>
      </c>
      <c r="F62" s="74"/>
      <c r="G62" s="66">
        <f>$E62*F62</f>
        <v>0</v>
      </c>
      <c r="H62" s="75"/>
    </row>
    <row r="63" spans="1:8" s="6" customFormat="1" ht="22.5" x14ac:dyDescent="0.25">
      <c r="A63" s="26"/>
      <c r="B63" s="17" t="s">
        <v>921</v>
      </c>
      <c r="C63" s="68" t="s">
        <v>928</v>
      </c>
      <c r="D63" s="10" t="s">
        <v>51</v>
      </c>
      <c r="E63" s="10">
        <v>1</v>
      </c>
      <c r="F63" s="74"/>
      <c r="G63" s="66">
        <f>$E63*F63</f>
        <v>0</v>
      </c>
      <c r="H63" s="75"/>
    </row>
    <row r="64" spans="1:8" s="6" customFormat="1" x14ac:dyDescent="0.25">
      <c r="A64" s="26"/>
      <c r="B64" s="17" t="s">
        <v>922</v>
      </c>
      <c r="C64" s="68" t="s">
        <v>919</v>
      </c>
      <c r="D64" s="10" t="s">
        <v>51</v>
      </c>
      <c r="E64" s="10">
        <v>1</v>
      </c>
      <c r="F64" s="74"/>
      <c r="G64" s="66">
        <f>$E64*F64</f>
        <v>0</v>
      </c>
      <c r="H64" s="75"/>
    </row>
    <row r="65" spans="1:8" s="6" customFormat="1" x14ac:dyDescent="0.25">
      <c r="A65" s="26"/>
      <c r="B65" s="17" t="s">
        <v>923</v>
      </c>
      <c r="C65" s="68" t="s">
        <v>920</v>
      </c>
      <c r="D65" s="10" t="s">
        <v>51</v>
      </c>
      <c r="E65" s="10">
        <v>1</v>
      </c>
      <c r="F65" s="74"/>
      <c r="G65" s="66">
        <f>$E65*F65</f>
        <v>0</v>
      </c>
      <c r="H65" s="75"/>
    </row>
    <row r="66" spans="1:8" s="6" customFormat="1" x14ac:dyDescent="0.25">
      <c r="A66" s="26"/>
      <c r="B66" s="17" t="s">
        <v>924</v>
      </c>
      <c r="C66" s="68" t="s">
        <v>925</v>
      </c>
      <c r="D66" s="10" t="s">
        <v>51</v>
      </c>
      <c r="E66" s="10">
        <v>1</v>
      </c>
      <c r="F66" s="74"/>
      <c r="G66" s="66">
        <f>$E66*F66</f>
        <v>0</v>
      </c>
      <c r="H66" s="75"/>
    </row>
    <row r="67" spans="1:8" s="6" customFormat="1" x14ac:dyDescent="0.25">
      <c r="A67" s="26"/>
      <c r="B67" s="17" t="s">
        <v>929</v>
      </c>
      <c r="C67" s="68" t="s">
        <v>930</v>
      </c>
      <c r="D67" s="10" t="s">
        <v>51</v>
      </c>
      <c r="E67" s="10">
        <v>1</v>
      </c>
      <c r="F67" s="74"/>
      <c r="G67" s="66">
        <f>$E67*F67</f>
        <v>0</v>
      </c>
      <c r="H67" s="75"/>
    </row>
    <row r="68" spans="1:8" s="6" customFormat="1" x14ac:dyDescent="0.25">
      <c r="A68" s="26"/>
      <c r="B68" s="10"/>
      <c r="C68" s="76"/>
      <c r="D68" s="10"/>
      <c r="E68" s="10"/>
      <c r="F68" s="5"/>
      <c r="G68" s="5"/>
      <c r="H68" s="75"/>
    </row>
    <row r="69" spans="1:8" s="6" customFormat="1" x14ac:dyDescent="0.25">
      <c r="A69" s="26"/>
      <c r="B69" s="10" t="s">
        <v>963</v>
      </c>
      <c r="C69" s="63" t="s">
        <v>120</v>
      </c>
      <c r="D69" s="10" t="s">
        <v>49</v>
      </c>
      <c r="E69" s="10">
        <v>2</v>
      </c>
      <c r="F69" s="5"/>
      <c r="G69" s="66">
        <f>$E69*F69</f>
        <v>0</v>
      </c>
      <c r="H69" s="75"/>
    </row>
    <row r="70" spans="1:8" s="6" customFormat="1" ht="33.75" x14ac:dyDescent="0.25">
      <c r="A70" s="26"/>
      <c r="B70" s="17"/>
      <c r="C70" s="68" t="s">
        <v>927</v>
      </c>
      <c r="D70" s="10"/>
      <c r="E70" s="10"/>
      <c r="F70" s="74"/>
      <c r="G70" s="74"/>
      <c r="H70" s="75"/>
    </row>
    <row r="71" spans="1:8" s="6" customFormat="1" x14ac:dyDescent="0.25">
      <c r="A71" s="26"/>
      <c r="B71" s="17"/>
      <c r="C71" s="68"/>
      <c r="D71" s="10"/>
      <c r="E71" s="10"/>
      <c r="F71" s="74"/>
      <c r="G71" s="74"/>
      <c r="H71" s="75"/>
    </row>
    <row r="72" spans="1:8" s="6" customFormat="1" x14ac:dyDescent="0.25">
      <c r="A72" s="26"/>
      <c r="B72" s="10" t="s">
        <v>964</v>
      </c>
      <c r="C72" s="56" t="s">
        <v>393</v>
      </c>
      <c r="D72" s="10"/>
      <c r="E72" s="10"/>
      <c r="F72" s="74"/>
      <c r="G72" s="28"/>
      <c r="H72" s="75"/>
    </row>
    <row r="73" spans="1:8" s="6" customFormat="1" ht="67.5" x14ac:dyDescent="0.25">
      <c r="A73" s="26"/>
      <c r="B73" s="17"/>
      <c r="C73" s="25" t="s">
        <v>912</v>
      </c>
      <c r="D73" s="10"/>
      <c r="E73" s="10"/>
      <c r="F73" s="74"/>
      <c r="G73" s="74"/>
      <c r="H73" s="75"/>
    </row>
    <row r="74" spans="1:8" s="6" customFormat="1" x14ac:dyDescent="0.25">
      <c r="A74" s="26"/>
      <c r="B74" s="17"/>
      <c r="C74" s="71" t="s">
        <v>913</v>
      </c>
      <c r="D74" s="10" t="s">
        <v>49</v>
      </c>
      <c r="E74" s="10">
        <v>18</v>
      </c>
      <c r="F74" s="5"/>
      <c r="G74" s="66">
        <f>$E74*F74</f>
        <v>0</v>
      </c>
      <c r="H74" s="75"/>
    </row>
    <row r="75" spans="1:8" s="6" customFormat="1" x14ac:dyDescent="0.25">
      <c r="A75" s="26"/>
      <c r="B75" s="10"/>
      <c r="C75" s="76"/>
      <c r="D75" s="10"/>
      <c r="E75" s="10"/>
      <c r="F75" s="5"/>
      <c r="G75" s="5"/>
      <c r="H75" s="75"/>
    </row>
    <row r="76" spans="1:8" s="6" customFormat="1" x14ac:dyDescent="0.25">
      <c r="A76" s="26"/>
      <c r="B76" s="10" t="s">
        <v>965</v>
      </c>
      <c r="C76" s="63" t="s">
        <v>181</v>
      </c>
      <c r="D76" s="10"/>
      <c r="E76" s="10"/>
      <c r="F76" s="74"/>
      <c r="G76" s="74"/>
      <c r="H76" s="75"/>
    </row>
    <row r="77" spans="1:8" s="6" customFormat="1" ht="45" x14ac:dyDescent="0.25">
      <c r="A77" s="26"/>
      <c r="B77" s="17"/>
      <c r="C77" s="68" t="s">
        <v>112</v>
      </c>
      <c r="D77" s="10"/>
      <c r="E77" s="10"/>
      <c r="F77" s="5"/>
      <c r="G77" s="5"/>
      <c r="H77" s="75"/>
    </row>
    <row r="78" spans="1:8" s="6" customFormat="1" x14ac:dyDescent="0.25">
      <c r="A78" s="26"/>
      <c r="B78" s="17"/>
      <c r="C78" s="25" t="s">
        <v>390</v>
      </c>
      <c r="D78" s="10" t="s">
        <v>54</v>
      </c>
      <c r="E78" s="10">
        <v>100</v>
      </c>
      <c r="F78" s="5"/>
      <c r="G78" s="66">
        <f t="shared" ref="G78:G81" si="5">$E78*F78</f>
        <v>0</v>
      </c>
      <c r="H78" s="75"/>
    </row>
    <row r="79" spans="1:8" s="6" customFormat="1" x14ac:dyDescent="0.25">
      <c r="A79" s="26"/>
      <c r="B79" s="17"/>
      <c r="C79" s="25" t="s">
        <v>113</v>
      </c>
      <c r="D79" s="10" t="s">
        <v>54</v>
      </c>
      <c r="E79" s="10">
        <v>150</v>
      </c>
      <c r="F79" s="5"/>
      <c r="G79" s="66">
        <f t="shared" si="5"/>
        <v>0</v>
      </c>
      <c r="H79" s="75"/>
    </row>
    <row r="80" spans="1:8" s="6" customFormat="1" x14ac:dyDescent="0.25">
      <c r="A80" s="26"/>
      <c r="B80" s="17"/>
      <c r="C80" s="25" t="s">
        <v>173</v>
      </c>
      <c r="D80" s="10" t="s">
        <v>54</v>
      </c>
      <c r="E80" s="10">
        <v>1</v>
      </c>
      <c r="F80" s="5"/>
      <c r="G80" s="66">
        <f t="shared" si="5"/>
        <v>0</v>
      </c>
      <c r="H80" s="75"/>
    </row>
    <row r="81" spans="1:8" s="6" customFormat="1" x14ac:dyDescent="0.25">
      <c r="A81" s="26"/>
      <c r="B81" s="17"/>
      <c r="C81" s="25" t="s">
        <v>114</v>
      </c>
      <c r="D81" s="10" t="s">
        <v>54</v>
      </c>
      <c r="E81" s="10">
        <v>180</v>
      </c>
      <c r="F81" s="5"/>
      <c r="G81" s="66">
        <f t="shared" si="5"/>
        <v>0</v>
      </c>
      <c r="H81" s="75"/>
    </row>
    <row r="82" spans="1:8" s="6" customFormat="1" x14ac:dyDescent="0.25">
      <c r="A82" s="26"/>
      <c r="B82" s="17"/>
      <c r="C82" s="25" t="s">
        <v>391</v>
      </c>
      <c r="D82" s="10" t="s">
        <v>54</v>
      </c>
      <c r="E82" s="10">
        <v>50</v>
      </c>
      <c r="F82" s="5"/>
      <c r="G82" s="66">
        <f t="shared" ref="G82" si="6">$E82*F82</f>
        <v>0</v>
      </c>
      <c r="H82" s="75"/>
    </row>
    <row r="83" spans="1:8" s="6" customFormat="1" x14ac:dyDescent="0.25">
      <c r="A83" s="26"/>
      <c r="B83" s="17"/>
      <c r="C83" s="68"/>
      <c r="D83" s="10"/>
      <c r="E83" s="10"/>
      <c r="F83" s="74"/>
      <c r="G83" s="74"/>
      <c r="H83" s="75"/>
    </row>
    <row r="84" spans="1:8" s="6" customFormat="1" x14ac:dyDescent="0.25">
      <c r="A84" s="26"/>
      <c r="B84" s="10" t="s">
        <v>966</v>
      </c>
      <c r="C84" s="63" t="s">
        <v>115</v>
      </c>
      <c r="D84" s="10"/>
      <c r="E84" s="10"/>
      <c r="F84" s="74"/>
      <c r="G84" s="74"/>
      <c r="H84" s="75"/>
    </row>
    <row r="85" spans="1:8" s="6" customFormat="1" ht="33.75" x14ac:dyDescent="0.25">
      <c r="A85" s="26"/>
      <c r="B85" s="17"/>
      <c r="C85" s="25" t="s">
        <v>116</v>
      </c>
      <c r="D85" s="10"/>
      <c r="E85" s="10"/>
      <c r="F85" s="5"/>
      <c r="G85" s="5"/>
      <c r="H85" s="75"/>
    </row>
    <row r="86" spans="1:8" s="6" customFormat="1" x14ac:dyDescent="0.25">
      <c r="A86" s="26"/>
      <c r="B86" s="17"/>
      <c r="C86" s="25" t="s">
        <v>390</v>
      </c>
      <c r="D86" s="10" t="s">
        <v>51</v>
      </c>
      <c r="E86" s="10">
        <v>29</v>
      </c>
      <c r="F86" s="5"/>
      <c r="G86" s="66">
        <f t="shared" ref="G86:G90" si="7">$E86*F86</f>
        <v>0</v>
      </c>
      <c r="H86" s="75"/>
    </row>
    <row r="87" spans="1:8" s="6" customFormat="1" x14ac:dyDescent="0.25">
      <c r="A87" s="26"/>
      <c r="B87" s="17"/>
      <c r="C87" s="25" t="s">
        <v>113</v>
      </c>
      <c r="D87" s="10" t="s">
        <v>51</v>
      </c>
      <c r="E87" s="32">
        <v>4</v>
      </c>
      <c r="F87" s="5"/>
      <c r="G87" s="66">
        <f t="shared" si="7"/>
        <v>0</v>
      </c>
      <c r="H87" s="75"/>
    </row>
    <row r="88" spans="1:8" s="6" customFormat="1" x14ac:dyDescent="0.25">
      <c r="A88" s="26"/>
      <c r="B88" s="17"/>
      <c r="C88" s="25" t="s">
        <v>173</v>
      </c>
      <c r="D88" s="10" t="s">
        <v>51</v>
      </c>
      <c r="E88" s="10">
        <v>1</v>
      </c>
      <c r="F88" s="5"/>
      <c r="G88" s="66">
        <f t="shared" si="7"/>
        <v>0</v>
      </c>
      <c r="H88" s="75"/>
    </row>
    <row r="89" spans="1:8" s="6" customFormat="1" x14ac:dyDescent="0.25">
      <c r="A89" s="26"/>
      <c r="B89" s="17"/>
      <c r="C89" s="25" t="s">
        <v>114</v>
      </c>
      <c r="D89" s="10" t="s">
        <v>51</v>
      </c>
      <c r="E89" s="10">
        <v>6</v>
      </c>
      <c r="F89" s="5"/>
      <c r="G89" s="66">
        <f t="shared" si="7"/>
        <v>0</v>
      </c>
      <c r="H89" s="75"/>
    </row>
    <row r="90" spans="1:8" s="6" customFormat="1" x14ac:dyDescent="0.25">
      <c r="A90" s="26"/>
      <c r="B90" s="17"/>
      <c r="C90" s="25" t="s">
        <v>391</v>
      </c>
      <c r="D90" s="10" t="s">
        <v>51</v>
      </c>
      <c r="E90" s="10">
        <v>1</v>
      </c>
      <c r="F90" s="5"/>
      <c r="G90" s="66">
        <f t="shared" si="7"/>
        <v>0</v>
      </c>
      <c r="H90" s="75"/>
    </row>
    <row r="91" spans="1:8" s="6" customFormat="1" x14ac:dyDescent="0.25">
      <c r="A91" s="26"/>
      <c r="B91" s="17"/>
      <c r="C91" s="25"/>
      <c r="D91" s="10"/>
      <c r="E91" s="10"/>
      <c r="F91" s="5"/>
      <c r="G91" s="66"/>
      <c r="H91" s="75"/>
    </row>
    <row r="92" spans="1:8" s="6" customFormat="1" x14ac:dyDescent="0.25">
      <c r="A92" s="26"/>
      <c r="B92" s="10" t="s">
        <v>967</v>
      </c>
      <c r="C92" s="63" t="s">
        <v>121</v>
      </c>
      <c r="D92" s="10" t="s">
        <v>49</v>
      </c>
      <c r="E92" s="10">
        <v>1</v>
      </c>
      <c r="F92" s="5"/>
      <c r="G92" s="66">
        <f>$E92*F92</f>
        <v>0</v>
      </c>
      <c r="H92" s="75"/>
    </row>
    <row r="93" spans="1:8" s="6" customFormat="1" ht="33.75" x14ac:dyDescent="0.25">
      <c r="A93" s="26"/>
      <c r="B93" s="17"/>
      <c r="C93" s="68" t="s">
        <v>166</v>
      </c>
      <c r="D93" s="10"/>
      <c r="E93" s="10"/>
      <c r="F93" s="74"/>
      <c r="G93" s="66"/>
      <c r="H93" s="75"/>
    </row>
    <row r="94" spans="1:8" s="6" customFormat="1" x14ac:dyDescent="0.25">
      <c r="A94" s="26"/>
      <c r="B94" s="17"/>
      <c r="C94" s="68"/>
      <c r="D94" s="10"/>
      <c r="E94" s="10"/>
      <c r="F94" s="74"/>
      <c r="G94" s="74"/>
      <c r="H94" s="75"/>
    </row>
    <row r="95" spans="1:8" s="6" customFormat="1" x14ac:dyDescent="0.25">
      <c r="A95" s="26"/>
      <c r="B95" s="10" t="s">
        <v>968</v>
      </c>
      <c r="C95" s="63" t="s">
        <v>122</v>
      </c>
      <c r="D95" s="10"/>
      <c r="E95" s="10"/>
      <c r="F95" s="74"/>
      <c r="G95" s="74"/>
      <c r="H95" s="75"/>
    </row>
    <row r="96" spans="1:8" s="6" customFormat="1" ht="67.5" x14ac:dyDescent="0.25">
      <c r="A96" s="26"/>
      <c r="B96" s="17"/>
      <c r="C96" s="68" t="s">
        <v>123</v>
      </c>
      <c r="D96" s="10"/>
      <c r="E96" s="10"/>
      <c r="F96" s="74"/>
      <c r="G96" s="74"/>
      <c r="H96" s="75"/>
    </row>
    <row r="97" spans="1:8" s="6" customFormat="1" x14ac:dyDescent="0.25">
      <c r="A97" s="26"/>
      <c r="B97" s="17" t="s">
        <v>81</v>
      </c>
      <c r="C97" s="68" t="s">
        <v>124</v>
      </c>
      <c r="D97" s="10" t="s">
        <v>54</v>
      </c>
      <c r="E97" s="10">
        <v>480</v>
      </c>
      <c r="F97" s="5"/>
      <c r="G97" s="66">
        <f>$E97*F97</f>
        <v>0</v>
      </c>
      <c r="H97" s="75"/>
    </row>
    <row r="98" spans="1:8" s="6" customFormat="1" x14ac:dyDescent="0.25">
      <c r="A98" s="26"/>
      <c r="B98" s="17" t="s">
        <v>83</v>
      </c>
      <c r="C98" s="68" t="s">
        <v>125</v>
      </c>
      <c r="D98" s="10" t="s">
        <v>49</v>
      </c>
      <c r="E98" s="10">
        <v>4</v>
      </c>
      <c r="F98" s="5"/>
      <c r="G98" s="66">
        <f>$E98*F98</f>
        <v>0</v>
      </c>
      <c r="H98" s="75"/>
    </row>
    <row r="99" spans="1:8" s="6" customFormat="1" x14ac:dyDescent="0.25">
      <c r="A99" s="26"/>
      <c r="B99" s="95"/>
      <c r="C99" s="56"/>
      <c r="D99" s="26"/>
      <c r="E99" s="27"/>
      <c r="F99" s="28"/>
      <c r="G99" s="28"/>
      <c r="H99" s="29"/>
    </row>
    <row r="100" spans="1:8" x14ac:dyDescent="0.25">
      <c r="B100" s="57" t="s">
        <v>382</v>
      </c>
      <c r="C100" s="58" t="s">
        <v>174</v>
      </c>
      <c r="D100" s="59"/>
      <c r="E100" s="59"/>
      <c r="F100" s="61"/>
      <c r="G100" s="61">
        <f>SUM(G101:G124)</f>
        <v>0</v>
      </c>
      <c r="H100" s="62"/>
    </row>
    <row r="102" spans="1:8" x14ac:dyDescent="0.25">
      <c r="B102" s="10" t="s">
        <v>969</v>
      </c>
      <c r="C102" s="63" t="s">
        <v>132</v>
      </c>
      <c r="D102" s="64" t="s">
        <v>49</v>
      </c>
      <c r="E102" s="65">
        <v>1</v>
      </c>
      <c r="G102" s="66">
        <f>$E102*F102</f>
        <v>0</v>
      </c>
    </row>
    <row r="103" spans="1:8" ht="45" x14ac:dyDescent="0.25">
      <c r="C103" s="68" t="s">
        <v>983</v>
      </c>
    </row>
    <row r="105" spans="1:8" x14ac:dyDescent="0.25">
      <c r="B105" s="10" t="s">
        <v>970</v>
      </c>
      <c r="C105" s="63" t="s">
        <v>972</v>
      </c>
    </row>
    <row r="106" spans="1:8" ht="112.5" x14ac:dyDescent="0.25">
      <c r="C106" s="68" t="s">
        <v>126</v>
      </c>
    </row>
    <row r="107" spans="1:8" x14ac:dyDescent="0.25">
      <c r="C107" s="68" t="s">
        <v>127</v>
      </c>
      <c r="D107" s="64" t="s">
        <v>51</v>
      </c>
      <c r="E107" s="65">
        <v>7</v>
      </c>
      <c r="G107" s="66">
        <f>$E107*F107</f>
        <v>0</v>
      </c>
    </row>
    <row r="108" spans="1:8" x14ac:dyDescent="0.25">
      <c r="C108" s="68" t="s">
        <v>128</v>
      </c>
      <c r="D108" s="64" t="s">
        <v>51</v>
      </c>
      <c r="E108" s="65">
        <v>10</v>
      </c>
      <c r="G108" s="66">
        <f>$E108*F108</f>
        <v>0</v>
      </c>
    </row>
    <row r="109" spans="1:8" x14ac:dyDescent="0.25">
      <c r="A109" s="377"/>
      <c r="C109" s="68" t="s">
        <v>129</v>
      </c>
      <c r="D109" s="64" t="s">
        <v>51</v>
      </c>
      <c r="E109" s="65">
        <v>20</v>
      </c>
      <c r="G109" s="66">
        <f>$E109*F109</f>
        <v>0</v>
      </c>
      <c r="H109" s="96"/>
    </row>
    <row r="110" spans="1:8" x14ac:dyDescent="0.25">
      <c r="A110" s="377"/>
      <c r="H110" s="96"/>
    </row>
    <row r="111" spans="1:8" x14ac:dyDescent="0.25">
      <c r="A111" s="377"/>
      <c r="B111" s="10" t="s">
        <v>971</v>
      </c>
      <c r="C111" s="63" t="s">
        <v>973</v>
      </c>
      <c r="H111" s="96"/>
    </row>
    <row r="112" spans="1:8" ht="45" x14ac:dyDescent="0.25">
      <c r="A112" s="377"/>
      <c r="C112" s="68" t="s">
        <v>932</v>
      </c>
      <c r="H112" s="96"/>
    </row>
    <row r="113" spans="1:8" x14ac:dyDescent="0.25">
      <c r="A113" s="377"/>
      <c r="C113" s="68" t="s">
        <v>130</v>
      </c>
      <c r="D113" s="64" t="s">
        <v>51</v>
      </c>
      <c r="E113" s="27">
        <v>37</v>
      </c>
      <c r="G113" s="66">
        <f>$E113*F113</f>
        <v>0</v>
      </c>
      <c r="H113" s="96"/>
    </row>
    <row r="114" spans="1:8" x14ac:dyDescent="0.25">
      <c r="A114" s="377"/>
      <c r="C114" s="68" t="s">
        <v>131</v>
      </c>
      <c r="D114" s="64" t="s">
        <v>51</v>
      </c>
      <c r="E114" s="27">
        <v>37</v>
      </c>
      <c r="G114" s="66">
        <f>$E114*F114</f>
        <v>0</v>
      </c>
      <c r="H114" s="96"/>
    </row>
    <row r="116" spans="1:8" x14ac:dyDescent="0.25">
      <c r="A116" s="377"/>
      <c r="B116" s="10" t="s">
        <v>974</v>
      </c>
      <c r="C116" s="63" t="s">
        <v>182</v>
      </c>
      <c r="H116" s="96"/>
    </row>
    <row r="117" spans="1:8" ht="45" x14ac:dyDescent="0.25">
      <c r="A117" s="377"/>
      <c r="C117" s="68" t="s">
        <v>933</v>
      </c>
      <c r="H117" s="96"/>
    </row>
    <row r="118" spans="1:8" x14ac:dyDescent="0.25">
      <c r="A118" s="377"/>
      <c r="C118" s="68" t="s">
        <v>183</v>
      </c>
      <c r="D118" s="64" t="s">
        <v>54</v>
      </c>
      <c r="E118" s="65">
        <v>50</v>
      </c>
      <c r="G118" s="66">
        <f>$E118*F118</f>
        <v>0</v>
      </c>
      <c r="H118" s="96"/>
    </row>
    <row r="119" spans="1:8" x14ac:dyDescent="0.25">
      <c r="A119" s="377"/>
      <c r="C119" s="68" t="s">
        <v>133</v>
      </c>
      <c r="D119" s="64" t="s">
        <v>54</v>
      </c>
      <c r="E119" s="65">
        <v>400</v>
      </c>
      <c r="G119" s="66">
        <f>$E119*F119</f>
        <v>0</v>
      </c>
      <c r="H119" s="96"/>
    </row>
    <row r="120" spans="1:8" x14ac:dyDescent="0.25">
      <c r="A120" s="377"/>
      <c r="C120" s="68" t="s">
        <v>385</v>
      </c>
      <c r="D120" s="64" t="s">
        <v>54</v>
      </c>
      <c r="E120" s="65">
        <v>170</v>
      </c>
      <c r="G120" s="66">
        <f>$E120*F120</f>
        <v>0</v>
      </c>
      <c r="H120" s="96"/>
    </row>
    <row r="121" spans="1:8" x14ac:dyDescent="0.25">
      <c r="B121" s="97"/>
      <c r="C121" s="72"/>
      <c r="D121" s="24"/>
      <c r="E121" s="98"/>
      <c r="F121" s="86"/>
      <c r="H121" s="29"/>
    </row>
    <row r="122" spans="1:8" x14ac:dyDescent="0.25">
      <c r="A122" s="377"/>
      <c r="B122" s="10" t="s">
        <v>975</v>
      </c>
      <c r="C122" s="63" t="s">
        <v>134</v>
      </c>
      <c r="D122" s="64" t="s">
        <v>54</v>
      </c>
      <c r="E122" s="65">
        <v>620</v>
      </c>
      <c r="G122" s="66">
        <f>$E122*F122</f>
        <v>0</v>
      </c>
    </row>
    <row r="123" spans="1:8" ht="78.75" x14ac:dyDescent="0.25">
      <c r="A123" s="377"/>
      <c r="C123" s="68" t="s">
        <v>135</v>
      </c>
    </row>
    <row r="124" spans="1:8" x14ac:dyDescent="0.25">
      <c r="A124" s="377"/>
    </row>
    <row r="125" spans="1:8" x14ac:dyDescent="0.25">
      <c r="B125" s="57" t="s">
        <v>383</v>
      </c>
      <c r="C125" s="58" t="s">
        <v>384</v>
      </c>
      <c r="D125" s="59"/>
      <c r="E125" s="59"/>
      <c r="F125" s="61"/>
      <c r="G125" s="61">
        <f>SUM(G126:G155)</f>
        <v>0</v>
      </c>
      <c r="H125" s="62"/>
    </row>
    <row r="126" spans="1:8" x14ac:dyDescent="0.25">
      <c r="A126" s="377"/>
    </row>
    <row r="127" spans="1:8" x14ac:dyDescent="0.25">
      <c r="A127" s="377"/>
      <c r="B127" s="10" t="s">
        <v>976</v>
      </c>
      <c r="C127" s="63" t="s">
        <v>181</v>
      </c>
    </row>
    <row r="128" spans="1:8" ht="33.75" x14ac:dyDescent="0.25">
      <c r="A128" s="377"/>
      <c r="C128" s="68" t="s">
        <v>945</v>
      </c>
    </row>
    <row r="129" spans="1:8" x14ac:dyDescent="0.25">
      <c r="A129" s="377"/>
      <c r="B129" s="17" t="s">
        <v>81</v>
      </c>
      <c r="C129" s="68" t="s">
        <v>935</v>
      </c>
      <c r="D129" s="64" t="s">
        <v>54</v>
      </c>
      <c r="E129" s="65">
        <v>35</v>
      </c>
      <c r="G129" s="66">
        <f>$E129*F129</f>
        <v>0</v>
      </c>
    </row>
    <row r="130" spans="1:8" x14ac:dyDescent="0.25">
      <c r="A130" s="377"/>
      <c r="B130" s="17" t="s">
        <v>83</v>
      </c>
      <c r="C130" s="68" t="s">
        <v>936</v>
      </c>
      <c r="D130" s="64" t="s">
        <v>54</v>
      </c>
      <c r="E130" s="65">
        <v>15</v>
      </c>
      <c r="G130" s="66">
        <f>$E130*F130</f>
        <v>0</v>
      </c>
    </row>
    <row r="131" spans="1:8" x14ac:dyDescent="0.25">
      <c r="A131" s="377"/>
      <c r="B131" s="17" t="s">
        <v>86</v>
      </c>
      <c r="C131" s="68" t="s">
        <v>937</v>
      </c>
      <c r="D131" s="64" t="s">
        <v>54</v>
      </c>
      <c r="E131" s="65">
        <v>60</v>
      </c>
      <c r="G131" s="66">
        <f>$E131*F131</f>
        <v>0</v>
      </c>
    </row>
    <row r="132" spans="1:8" x14ac:dyDescent="0.25">
      <c r="A132" s="377"/>
    </row>
    <row r="133" spans="1:8" x14ac:dyDescent="0.25">
      <c r="A133" s="377"/>
      <c r="B133" s="10" t="s">
        <v>977</v>
      </c>
      <c r="C133" s="63" t="s">
        <v>940</v>
      </c>
    </row>
    <row r="134" spans="1:8" s="12" customFormat="1" ht="45" x14ac:dyDescent="0.25">
      <c r="A134" s="377"/>
      <c r="B134" s="17"/>
      <c r="C134" s="68" t="s">
        <v>946</v>
      </c>
      <c r="D134" s="64"/>
      <c r="E134" s="65"/>
      <c r="F134" s="66"/>
      <c r="G134" s="66"/>
      <c r="H134" s="67"/>
    </row>
    <row r="135" spans="1:8" s="12" customFormat="1" x14ac:dyDescent="0.25">
      <c r="A135" s="377"/>
      <c r="B135" s="17" t="s">
        <v>81</v>
      </c>
      <c r="C135" s="68" t="s">
        <v>426</v>
      </c>
      <c r="D135" s="64" t="s">
        <v>70</v>
      </c>
      <c r="E135" s="65">
        <v>6</v>
      </c>
      <c r="F135" s="66"/>
      <c r="G135" s="66">
        <f t="shared" ref="G135:G137" si="8">$E135*F135</f>
        <v>0</v>
      </c>
      <c r="H135" s="67"/>
    </row>
    <row r="136" spans="1:8" s="12" customFormat="1" x14ac:dyDescent="0.25">
      <c r="A136" s="377"/>
      <c r="B136" s="17" t="s">
        <v>83</v>
      </c>
      <c r="C136" s="68" t="s">
        <v>934</v>
      </c>
      <c r="D136" s="64" t="s">
        <v>53</v>
      </c>
      <c r="E136" s="65">
        <v>60</v>
      </c>
      <c r="F136" s="66"/>
      <c r="G136" s="66">
        <f t="shared" si="8"/>
        <v>0</v>
      </c>
      <c r="H136" s="67"/>
    </row>
    <row r="137" spans="1:8" s="12" customFormat="1" x14ac:dyDescent="0.25">
      <c r="A137" s="377"/>
      <c r="B137" s="17" t="s">
        <v>86</v>
      </c>
      <c r="C137" s="68" t="s">
        <v>425</v>
      </c>
      <c r="D137" s="64" t="s">
        <v>103</v>
      </c>
      <c r="E137" s="65">
        <v>500</v>
      </c>
      <c r="F137" s="66"/>
      <c r="G137" s="66">
        <f t="shared" si="8"/>
        <v>0</v>
      </c>
      <c r="H137" s="67"/>
    </row>
    <row r="138" spans="1:8" x14ac:dyDescent="0.25">
      <c r="A138" s="377"/>
    </row>
    <row r="139" spans="1:8" x14ac:dyDescent="0.25">
      <c r="A139" s="377"/>
      <c r="B139" s="10" t="s">
        <v>978</v>
      </c>
      <c r="C139" s="63" t="s">
        <v>941</v>
      </c>
    </row>
    <row r="140" spans="1:8" ht="45" x14ac:dyDescent="0.25">
      <c r="A140" s="377"/>
      <c r="C140" s="68" t="s">
        <v>947</v>
      </c>
    </row>
    <row r="141" spans="1:8" x14ac:dyDescent="0.25">
      <c r="A141" s="377"/>
      <c r="B141" s="17" t="s">
        <v>81</v>
      </c>
      <c r="C141" s="68" t="s">
        <v>426</v>
      </c>
      <c r="D141" s="64" t="s">
        <v>70</v>
      </c>
      <c r="E141" s="65">
        <v>12</v>
      </c>
      <c r="G141" s="66">
        <f t="shared" ref="G141:G143" si="9">$E141*F141</f>
        <v>0</v>
      </c>
    </row>
    <row r="142" spans="1:8" x14ac:dyDescent="0.25">
      <c r="A142" s="377"/>
      <c r="B142" s="17" t="s">
        <v>83</v>
      </c>
      <c r="C142" s="68" t="s">
        <v>934</v>
      </c>
      <c r="D142" s="64" t="s">
        <v>53</v>
      </c>
      <c r="E142" s="65">
        <v>75</v>
      </c>
      <c r="G142" s="66">
        <f t="shared" si="9"/>
        <v>0</v>
      </c>
    </row>
    <row r="143" spans="1:8" x14ac:dyDescent="0.25">
      <c r="A143" s="377"/>
      <c r="B143" s="17" t="s">
        <v>86</v>
      </c>
      <c r="C143" s="68" t="s">
        <v>425</v>
      </c>
      <c r="D143" s="64" t="s">
        <v>103</v>
      </c>
      <c r="E143" s="65">
        <v>680</v>
      </c>
      <c r="G143" s="66">
        <f t="shared" si="9"/>
        <v>0</v>
      </c>
    </row>
    <row r="144" spans="1:8" x14ac:dyDescent="0.25">
      <c r="A144" s="377"/>
    </row>
    <row r="145" spans="1:8" x14ac:dyDescent="0.25">
      <c r="A145" s="377"/>
      <c r="B145" s="10" t="s">
        <v>979</v>
      </c>
      <c r="C145" s="63" t="s">
        <v>942</v>
      </c>
    </row>
    <row r="146" spans="1:8" ht="33.75" x14ac:dyDescent="0.25">
      <c r="A146" s="377"/>
      <c r="C146" s="68" t="s">
        <v>948</v>
      </c>
      <c r="D146" s="64" t="s">
        <v>51</v>
      </c>
      <c r="E146" s="65">
        <v>5</v>
      </c>
      <c r="G146" s="66">
        <f t="shared" ref="G146" si="10">$E146*F146</f>
        <v>0</v>
      </c>
    </row>
    <row r="147" spans="1:8" x14ac:dyDescent="0.25">
      <c r="A147" s="377"/>
    </row>
    <row r="148" spans="1:8" x14ac:dyDescent="0.25">
      <c r="A148" s="377"/>
      <c r="B148" s="10" t="s">
        <v>980</v>
      </c>
      <c r="C148" s="63" t="s">
        <v>943</v>
      </c>
    </row>
    <row r="149" spans="1:8" ht="33.75" x14ac:dyDescent="0.25">
      <c r="A149" s="377"/>
      <c r="C149" s="68" t="s">
        <v>949</v>
      </c>
    </row>
    <row r="150" spans="1:8" x14ac:dyDescent="0.25">
      <c r="A150" s="377"/>
      <c r="B150" s="17" t="s">
        <v>81</v>
      </c>
      <c r="C150" s="68" t="s">
        <v>938</v>
      </c>
      <c r="D150" s="64" t="s">
        <v>51</v>
      </c>
      <c r="E150" s="65">
        <v>40</v>
      </c>
      <c r="G150" s="66">
        <f t="shared" ref="G150:G151" si="11">$E150*F150</f>
        <v>0</v>
      </c>
    </row>
    <row r="151" spans="1:8" x14ac:dyDescent="0.25">
      <c r="A151" s="377"/>
      <c r="B151" s="17" t="s">
        <v>83</v>
      </c>
      <c r="C151" s="68" t="s">
        <v>939</v>
      </c>
      <c r="D151" s="64" t="s">
        <v>51</v>
      </c>
      <c r="E151" s="65">
        <v>3</v>
      </c>
      <c r="G151" s="66">
        <f t="shared" si="11"/>
        <v>0</v>
      </c>
    </row>
    <row r="152" spans="1:8" x14ac:dyDescent="0.25">
      <c r="A152" s="377"/>
    </row>
    <row r="153" spans="1:8" x14ac:dyDescent="0.25">
      <c r="A153" s="377"/>
      <c r="B153" s="10" t="s">
        <v>981</v>
      </c>
      <c r="C153" s="63" t="s">
        <v>944</v>
      </c>
    </row>
    <row r="154" spans="1:8" ht="56.25" x14ac:dyDescent="0.25">
      <c r="A154" s="377"/>
      <c r="C154" s="68" t="s">
        <v>950</v>
      </c>
      <c r="D154" s="64" t="s">
        <v>51</v>
      </c>
      <c r="E154" s="65">
        <v>3</v>
      </c>
      <c r="G154" s="66">
        <f t="shared" ref="G154" si="12">$E154*F154</f>
        <v>0</v>
      </c>
    </row>
    <row r="155" spans="1:8" x14ac:dyDescent="0.25">
      <c r="A155" s="377"/>
    </row>
    <row r="156" spans="1:8" x14ac:dyDescent="0.25">
      <c r="B156" s="77" t="s">
        <v>11</v>
      </c>
      <c r="C156" s="78" t="s">
        <v>12</v>
      </c>
      <c r="D156" s="79"/>
      <c r="E156" s="99"/>
      <c r="F156" s="100"/>
      <c r="G156" s="100"/>
      <c r="H156" s="378"/>
    </row>
    <row r="157" spans="1:8" s="6" customFormat="1" x14ac:dyDescent="0.25">
      <c r="A157" s="26"/>
      <c r="B157" s="319" t="s">
        <v>13</v>
      </c>
      <c r="C157" s="326" t="s">
        <v>167</v>
      </c>
      <c r="D157" s="321"/>
      <c r="E157" s="327"/>
      <c r="F157" s="176"/>
      <c r="G157" s="176">
        <f>G8</f>
        <v>0</v>
      </c>
      <c r="H157" s="333"/>
    </row>
    <row r="158" spans="1:8" x14ac:dyDescent="0.25">
      <c r="B158" s="329" t="s">
        <v>14</v>
      </c>
      <c r="C158" s="330" t="s">
        <v>171</v>
      </c>
      <c r="D158" s="325"/>
      <c r="E158" s="327"/>
      <c r="F158" s="176"/>
      <c r="G158" s="176">
        <f>G43</f>
        <v>0</v>
      </c>
      <c r="H158" s="333"/>
    </row>
    <row r="159" spans="1:8" x14ac:dyDescent="0.25">
      <c r="B159" s="329" t="s">
        <v>382</v>
      </c>
      <c r="C159" s="330" t="s">
        <v>174</v>
      </c>
      <c r="D159" s="325"/>
      <c r="E159" s="327"/>
      <c r="F159" s="176"/>
      <c r="G159" s="176">
        <f>G125</f>
        <v>0</v>
      </c>
      <c r="H159" s="333"/>
    </row>
    <row r="160" spans="1:8" x14ac:dyDescent="0.25">
      <c r="B160" s="329" t="s">
        <v>383</v>
      </c>
      <c r="C160" s="330" t="s">
        <v>384</v>
      </c>
      <c r="D160" s="325"/>
      <c r="E160" s="327"/>
      <c r="F160" s="176"/>
      <c r="G160" s="176">
        <f>G125</f>
        <v>0</v>
      </c>
      <c r="H160" s="333"/>
    </row>
    <row r="161" spans="1:8" s="44" customFormat="1" x14ac:dyDescent="0.25">
      <c r="A161" s="14"/>
      <c r="B161" s="77" t="s">
        <v>11</v>
      </c>
      <c r="C161" s="78" t="s">
        <v>184</v>
      </c>
      <c r="D161" s="79"/>
      <c r="E161" s="102"/>
      <c r="F161" s="103"/>
      <c r="G161" s="103">
        <f>SUM(G157:G160)</f>
        <v>0</v>
      </c>
      <c r="H161" s="378"/>
    </row>
  </sheetData>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pane ySplit="7" topLeftCell="A29" activePane="bottomLeft" state="frozen"/>
      <selection pane="bottomLeft" activeCell="H2" sqref="H2"/>
    </sheetView>
  </sheetViews>
  <sheetFormatPr defaultRowHeight="11.25" x14ac:dyDescent="0.25"/>
  <cols>
    <col min="1" max="1" width="9.42578125" style="23" customWidth="1"/>
    <col min="2" max="2" width="7.85546875" style="17" customWidth="1"/>
    <col min="3" max="3" width="56.140625" style="18" customWidth="1"/>
    <col min="4" max="4" width="7.5703125" style="64" customWidth="1"/>
    <col min="5" max="5" width="7.85546875" style="65" customWidth="1"/>
    <col min="6" max="7" width="13.28515625" style="66" customWidth="1"/>
    <col min="8" max="8" width="16.140625" style="67" customWidth="1"/>
    <col min="9" max="16384" width="9.140625" style="124"/>
  </cols>
  <sheetData>
    <row r="1" spans="1:8" x14ac:dyDescent="0.25">
      <c r="B1" s="24"/>
      <c r="C1" s="71"/>
      <c r="D1" s="26"/>
      <c r="E1" s="27"/>
      <c r="F1" s="28"/>
      <c r="G1" s="28"/>
      <c r="H1" s="29"/>
    </row>
    <row r="2" spans="1:8" x14ac:dyDescent="0.25">
      <c r="A2" s="30"/>
      <c r="B2" s="126" t="s">
        <v>140</v>
      </c>
      <c r="C2" s="127" t="s">
        <v>141</v>
      </c>
      <c r="D2" s="31"/>
      <c r="E2" s="32"/>
      <c r="F2" s="16"/>
      <c r="G2" s="16"/>
      <c r="H2" s="375" t="s">
        <v>907</v>
      </c>
    </row>
    <row r="3" spans="1:8" x14ac:dyDescent="0.25">
      <c r="A3" s="33"/>
      <c r="B3" s="34"/>
      <c r="C3" s="92"/>
      <c r="D3" s="35"/>
      <c r="E3" s="36"/>
      <c r="F3" s="94"/>
      <c r="G3" s="94"/>
      <c r="H3" s="38"/>
    </row>
    <row r="4" spans="1:8" x14ac:dyDescent="0.25">
      <c r="A4" s="41" t="s">
        <v>40</v>
      </c>
      <c r="B4" s="42" t="s">
        <v>41</v>
      </c>
      <c r="C4" s="41" t="s">
        <v>42</v>
      </c>
      <c r="D4" s="41" t="s">
        <v>43</v>
      </c>
      <c r="E4" s="41" t="s">
        <v>44</v>
      </c>
      <c r="F4" s="42" t="s">
        <v>45</v>
      </c>
      <c r="G4" s="41" t="s">
        <v>46</v>
      </c>
      <c r="H4" s="41" t="s">
        <v>47</v>
      </c>
    </row>
    <row r="5" spans="1:8" x14ac:dyDescent="0.25">
      <c r="A5" s="45"/>
      <c r="B5" s="46"/>
      <c r="C5" s="110"/>
      <c r="D5" s="48"/>
      <c r="E5" s="48"/>
      <c r="F5" s="48"/>
      <c r="G5" s="46"/>
      <c r="H5" s="49"/>
    </row>
    <row r="6" spans="1:8" s="1" customFormat="1" x14ac:dyDescent="0.25">
      <c r="A6" s="23"/>
      <c r="B6" s="50" t="s">
        <v>15</v>
      </c>
      <c r="C6" s="111" t="s">
        <v>34</v>
      </c>
      <c r="D6" s="52"/>
      <c r="E6" s="53"/>
      <c r="F6" s="54"/>
      <c r="G6" s="54"/>
      <c r="H6" s="55"/>
    </row>
    <row r="7" spans="1:8" x14ac:dyDescent="0.25">
      <c r="A7" s="45"/>
      <c r="B7" s="48"/>
      <c r="C7" s="110"/>
      <c r="D7" s="48"/>
      <c r="E7" s="48"/>
      <c r="F7" s="48"/>
      <c r="G7" s="46"/>
      <c r="H7" s="49"/>
    </row>
    <row r="8" spans="1:8" x14ac:dyDescent="0.25">
      <c r="A8" s="70"/>
      <c r="B8" s="48" t="s">
        <v>17</v>
      </c>
      <c r="C8" s="121" t="s">
        <v>137</v>
      </c>
      <c r="D8" s="48"/>
      <c r="E8" s="48"/>
      <c r="F8" s="48"/>
      <c r="G8" s="46"/>
      <c r="H8" s="49"/>
    </row>
    <row r="9" spans="1:8" ht="78.75" x14ac:dyDescent="0.25">
      <c r="A9" s="70"/>
      <c r="C9" s="18" t="s">
        <v>205</v>
      </c>
      <c r="D9" s="64" t="s">
        <v>51</v>
      </c>
      <c r="E9" s="65">
        <v>30</v>
      </c>
      <c r="G9" s="66">
        <f>$E9*F9</f>
        <v>0</v>
      </c>
    </row>
    <row r="10" spans="1:8" x14ac:dyDescent="0.25">
      <c r="A10" s="70"/>
    </row>
    <row r="11" spans="1:8" x14ac:dyDescent="0.25">
      <c r="A11" s="70"/>
      <c r="B11" s="48" t="s">
        <v>199</v>
      </c>
      <c r="C11" s="121" t="s">
        <v>185</v>
      </c>
    </row>
    <row r="12" spans="1:8" ht="67.5" x14ac:dyDescent="0.25">
      <c r="A12" s="70"/>
      <c r="C12" s="18" t="s">
        <v>203</v>
      </c>
      <c r="D12" s="64" t="s">
        <v>51</v>
      </c>
      <c r="E12" s="65">
        <v>29</v>
      </c>
      <c r="G12" s="66">
        <f>$E12*F12</f>
        <v>0</v>
      </c>
    </row>
    <row r="13" spans="1:8" x14ac:dyDescent="0.25">
      <c r="A13" s="70"/>
    </row>
    <row r="14" spans="1:8" x14ac:dyDescent="0.25">
      <c r="A14" s="70"/>
      <c r="B14" s="48" t="s">
        <v>18</v>
      </c>
      <c r="C14" s="121" t="s">
        <v>138</v>
      </c>
    </row>
    <row r="15" spans="1:8" ht="67.5" x14ac:dyDescent="0.25">
      <c r="A15" s="70"/>
      <c r="B15" s="17" t="s">
        <v>81</v>
      </c>
      <c r="C15" s="18" t="s">
        <v>204</v>
      </c>
      <c r="D15" s="64" t="s">
        <v>51</v>
      </c>
      <c r="E15" s="65">
        <v>2</v>
      </c>
      <c r="G15" s="66">
        <f>$E15*F15</f>
        <v>0</v>
      </c>
    </row>
    <row r="16" spans="1:8" ht="90" x14ac:dyDescent="0.25">
      <c r="A16" s="70"/>
      <c r="B16" s="17" t="s">
        <v>83</v>
      </c>
      <c r="C16" s="18" t="s">
        <v>136</v>
      </c>
      <c r="D16" s="64" t="s">
        <v>51</v>
      </c>
      <c r="E16" s="65">
        <v>2</v>
      </c>
      <c r="G16" s="66">
        <f>$E16*F16</f>
        <v>0</v>
      </c>
    </row>
    <row r="17" spans="1:7" x14ac:dyDescent="0.25">
      <c r="A17" s="70"/>
    </row>
    <row r="18" spans="1:7" x14ac:dyDescent="0.25">
      <c r="A18" s="70"/>
      <c r="B18" s="48" t="s">
        <v>20</v>
      </c>
      <c r="C18" s="121" t="s">
        <v>139</v>
      </c>
    </row>
    <row r="19" spans="1:7" ht="56.25" x14ac:dyDescent="0.25">
      <c r="A19" s="70"/>
      <c r="B19" s="17" t="s">
        <v>81</v>
      </c>
      <c r="C19" s="18" t="s">
        <v>186</v>
      </c>
      <c r="D19" s="64" t="s">
        <v>51</v>
      </c>
      <c r="E19" s="65">
        <v>2</v>
      </c>
      <c r="G19" s="66">
        <f>$E19*F19</f>
        <v>0</v>
      </c>
    </row>
    <row r="20" spans="1:7" ht="45" x14ac:dyDescent="0.25">
      <c r="A20" s="70"/>
      <c r="B20" s="17" t="s">
        <v>83</v>
      </c>
      <c r="C20" s="18" t="s">
        <v>187</v>
      </c>
      <c r="D20" s="64" t="s">
        <v>51</v>
      </c>
      <c r="E20" s="65">
        <v>2</v>
      </c>
      <c r="G20" s="66">
        <f>$E20*F20</f>
        <v>0</v>
      </c>
    </row>
    <row r="21" spans="1:7" ht="90" x14ac:dyDescent="0.25">
      <c r="A21" s="70"/>
      <c r="B21" s="17" t="s">
        <v>86</v>
      </c>
      <c r="C21" s="18" t="s">
        <v>136</v>
      </c>
      <c r="D21" s="64" t="s">
        <v>51</v>
      </c>
      <c r="E21" s="65">
        <v>2</v>
      </c>
      <c r="G21" s="66">
        <f>$E21*F21</f>
        <v>0</v>
      </c>
    </row>
    <row r="22" spans="1:7" x14ac:dyDescent="0.25">
      <c r="A22" s="70"/>
    </row>
    <row r="23" spans="1:7" x14ac:dyDescent="0.25">
      <c r="A23" s="70"/>
      <c r="B23" s="48" t="s">
        <v>22</v>
      </c>
      <c r="C23" s="121" t="s">
        <v>189</v>
      </c>
    </row>
    <row r="24" spans="1:7" ht="56.25" x14ac:dyDescent="0.25">
      <c r="A24" s="70"/>
      <c r="B24" s="17" t="s">
        <v>81</v>
      </c>
      <c r="C24" s="18" t="s">
        <v>190</v>
      </c>
      <c r="D24" s="64" t="s">
        <v>51</v>
      </c>
      <c r="E24" s="65">
        <v>6</v>
      </c>
      <c r="G24" s="66">
        <f>$E24*F24</f>
        <v>0</v>
      </c>
    </row>
    <row r="25" spans="1:7" ht="45" x14ac:dyDescent="0.25">
      <c r="A25" s="70"/>
      <c r="B25" s="17" t="s">
        <v>83</v>
      </c>
      <c r="C25" s="18" t="s">
        <v>187</v>
      </c>
      <c r="D25" s="64" t="s">
        <v>51</v>
      </c>
      <c r="E25" s="65">
        <v>4</v>
      </c>
      <c r="G25" s="66">
        <f>$E25*F25</f>
        <v>0</v>
      </c>
    </row>
    <row r="26" spans="1:7" ht="90" x14ac:dyDescent="0.25">
      <c r="A26" s="70"/>
      <c r="B26" s="17" t="s">
        <v>86</v>
      </c>
      <c r="C26" s="18" t="s">
        <v>188</v>
      </c>
      <c r="D26" s="64" t="s">
        <v>51</v>
      </c>
      <c r="E26" s="65">
        <v>4</v>
      </c>
      <c r="G26" s="66">
        <f>$E26*F26</f>
        <v>0</v>
      </c>
    </row>
    <row r="27" spans="1:7" x14ac:dyDescent="0.25">
      <c r="A27" s="70"/>
    </row>
    <row r="28" spans="1:7" x14ac:dyDescent="0.25">
      <c r="A28" s="70"/>
      <c r="B28" s="17" t="s">
        <v>23</v>
      </c>
      <c r="C28" s="121" t="s">
        <v>191</v>
      </c>
    </row>
    <row r="29" spans="1:7" ht="67.5" x14ac:dyDescent="0.25">
      <c r="A29" s="70"/>
      <c r="B29" s="17" t="s">
        <v>81</v>
      </c>
      <c r="C29" s="18" t="s">
        <v>192</v>
      </c>
      <c r="D29" s="64" t="s">
        <v>51</v>
      </c>
      <c r="E29" s="65">
        <v>3</v>
      </c>
      <c r="G29" s="66">
        <f>$E29*F29</f>
        <v>0</v>
      </c>
    </row>
    <row r="30" spans="1:7" ht="90" x14ac:dyDescent="0.25">
      <c r="A30" s="70"/>
      <c r="B30" s="17" t="s">
        <v>83</v>
      </c>
      <c r="C30" s="18" t="s">
        <v>136</v>
      </c>
      <c r="D30" s="64" t="s">
        <v>51</v>
      </c>
      <c r="E30" s="65">
        <v>3</v>
      </c>
      <c r="G30" s="66">
        <f>$E30*F30</f>
        <v>0</v>
      </c>
    </row>
    <row r="31" spans="1:7" x14ac:dyDescent="0.25">
      <c r="A31" s="70"/>
    </row>
    <row r="32" spans="1:7" x14ac:dyDescent="0.25">
      <c r="A32" s="70"/>
      <c r="B32" s="17" t="s">
        <v>25</v>
      </c>
      <c r="C32" s="121" t="s">
        <v>193</v>
      </c>
    </row>
    <row r="33" spans="1:8" ht="56.25" x14ac:dyDescent="0.25">
      <c r="A33" s="70"/>
      <c r="C33" s="18" t="s">
        <v>197</v>
      </c>
      <c r="D33" s="64" t="s">
        <v>51</v>
      </c>
      <c r="E33" s="65">
        <v>1</v>
      </c>
      <c r="G33" s="66">
        <f>$E33*F33</f>
        <v>0</v>
      </c>
    </row>
    <row r="34" spans="1:8" x14ac:dyDescent="0.25">
      <c r="A34" s="70"/>
    </row>
    <row r="35" spans="1:8" x14ac:dyDescent="0.25">
      <c r="A35" s="70"/>
      <c r="B35" s="17" t="s">
        <v>200</v>
      </c>
      <c r="C35" s="121" t="s">
        <v>194</v>
      </c>
    </row>
    <row r="36" spans="1:8" ht="56.25" x14ac:dyDescent="0.25">
      <c r="A36" s="70"/>
      <c r="C36" s="18" t="s">
        <v>198</v>
      </c>
      <c r="D36" s="64" t="s">
        <v>51</v>
      </c>
      <c r="E36" s="65">
        <v>1</v>
      </c>
      <c r="G36" s="66">
        <f>$E36*F36</f>
        <v>0</v>
      </c>
    </row>
    <row r="37" spans="1:8" x14ac:dyDescent="0.25">
      <c r="A37" s="70"/>
    </row>
    <row r="38" spans="1:8" x14ac:dyDescent="0.25">
      <c r="A38" s="70"/>
      <c r="B38" s="17" t="s">
        <v>201</v>
      </c>
      <c r="C38" s="121" t="s">
        <v>195</v>
      </c>
    </row>
    <row r="39" spans="1:8" ht="78.75" x14ac:dyDescent="0.25">
      <c r="A39" s="70"/>
      <c r="C39" s="18" t="s">
        <v>196</v>
      </c>
      <c r="D39" s="64" t="s">
        <v>51</v>
      </c>
      <c r="E39" s="65">
        <v>29</v>
      </c>
      <c r="G39" s="66">
        <f>$E39*F39</f>
        <v>0</v>
      </c>
    </row>
    <row r="41" spans="1:8" s="44" customFormat="1" x14ac:dyDescent="0.25">
      <c r="A41" s="91"/>
      <c r="B41" s="50" t="s">
        <v>15</v>
      </c>
      <c r="C41" s="111" t="s">
        <v>202</v>
      </c>
      <c r="D41" s="123"/>
      <c r="E41" s="104"/>
      <c r="F41" s="105"/>
      <c r="G41" s="105">
        <f>SUM(G7:G40)</f>
        <v>0</v>
      </c>
      <c r="H41" s="106"/>
    </row>
  </sheetData>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9"/>
  <sheetViews>
    <sheetView view="pageBreakPreview" zoomScaleNormal="100" zoomScaleSheetLayoutView="100" workbookViewId="0">
      <pane ySplit="7" topLeftCell="A536" activePane="bottomLeft" state="frozen"/>
      <selection pane="bottomLeft" activeCell="H2" sqref="H2"/>
    </sheetView>
  </sheetViews>
  <sheetFormatPr defaultRowHeight="11.25" x14ac:dyDescent="0.25"/>
  <cols>
    <col min="1" max="1" width="11.7109375" style="87" customWidth="1"/>
    <col min="2" max="2" width="7.28515625" style="17" customWidth="1"/>
    <col min="3" max="3" width="61.140625" style="18" customWidth="1"/>
    <col min="4" max="4" width="6.7109375" style="64" customWidth="1"/>
    <col min="5" max="5" width="8.140625" style="166" customWidth="1"/>
    <col min="6" max="6" width="14.85546875" style="66" customWidth="1"/>
    <col min="7" max="7" width="15.42578125" style="66" bestFit="1" customWidth="1"/>
    <col min="8" max="8" width="17.28515625" style="67" customWidth="1"/>
    <col min="9" max="16384" width="9.140625" style="1"/>
  </cols>
  <sheetData>
    <row r="1" spans="1:8" x14ac:dyDescent="0.25">
      <c r="B1" s="24"/>
      <c r="C1" s="71"/>
      <c r="D1" s="26"/>
      <c r="E1" s="27"/>
      <c r="F1" s="28"/>
      <c r="G1" s="28"/>
      <c r="H1" s="29"/>
    </row>
    <row r="2" spans="1:8" x14ac:dyDescent="0.25">
      <c r="B2" s="126" t="s">
        <v>140</v>
      </c>
      <c r="C2" s="127" t="s">
        <v>141</v>
      </c>
      <c r="D2" s="31"/>
      <c r="E2" s="32"/>
      <c r="F2" s="16"/>
      <c r="G2" s="16"/>
      <c r="H2" s="375" t="s">
        <v>907</v>
      </c>
    </row>
    <row r="3" spans="1:8" s="40" customFormat="1" x14ac:dyDescent="0.25">
      <c r="A3" s="150"/>
      <c r="B3" s="122"/>
      <c r="C3" s="122"/>
      <c r="D3" s="35"/>
      <c r="E3" s="36"/>
      <c r="F3" s="94"/>
      <c r="G3" s="94"/>
      <c r="H3" s="36"/>
    </row>
    <row r="4" spans="1:8" s="151" customFormat="1" x14ac:dyDescent="0.25">
      <c r="A4" s="41" t="s">
        <v>40</v>
      </c>
      <c r="B4" s="42" t="s">
        <v>41</v>
      </c>
      <c r="C4" s="41" t="s">
        <v>42</v>
      </c>
      <c r="D4" s="41" t="s">
        <v>43</v>
      </c>
      <c r="E4" s="41" t="s">
        <v>44</v>
      </c>
      <c r="F4" s="42" t="s">
        <v>45</v>
      </c>
      <c r="G4" s="41" t="s">
        <v>46</v>
      </c>
      <c r="H4" s="41" t="s">
        <v>47</v>
      </c>
    </row>
    <row r="5" spans="1:8" x14ac:dyDescent="0.25">
      <c r="A5" s="152"/>
      <c r="B5" s="48"/>
      <c r="C5" s="110"/>
      <c r="D5" s="48"/>
      <c r="E5" s="48"/>
      <c r="F5" s="153"/>
      <c r="G5" s="154"/>
      <c r="H5" s="49"/>
    </row>
    <row r="6" spans="1:8" s="44" customFormat="1" x14ac:dyDescent="0.25">
      <c r="A6" s="229"/>
      <c r="B6" s="50" t="s">
        <v>27</v>
      </c>
      <c r="C6" s="111" t="s">
        <v>16</v>
      </c>
      <c r="D6" s="123"/>
      <c r="E6" s="104"/>
      <c r="F6" s="105"/>
      <c r="G6" s="105"/>
      <c r="H6" s="106"/>
    </row>
    <row r="7" spans="1:8" s="6" customFormat="1" x14ac:dyDescent="0.25">
      <c r="A7" s="228"/>
      <c r="B7" s="24"/>
      <c r="C7" s="71"/>
      <c r="D7" s="26"/>
      <c r="E7" s="155"/>
      <c r="F7" s="28"/>
      <c r="G7" s="28"/>
      <c r="H7" s="29"/>
    </row>
    <row r="8" spans="1:8" s="44" customFormat="1" x14ac:dyDescent="0.25">
      <c r="A8" s="228"/>
      <c r="B8" s="156" t="s">
        <v>862</v>
      </c>
      <c r="C8" s="157" t="s">
        <v>3</v>
      </c>
      <c r="D8" s="158"/>
      <c r="E8" s="158"/>
      <c r="F8" s="159"/>
      <c r="G8" s="160"/>
      <c r="H8" s="161"/>
    </row>
    <row r="9" spans="1:8" x14ac:dyDescent="0.25">
      <c r="A9" s="228"/>
      <c r="B9" s="24"/>
      <c r="C9" s="15"/>
      <c r="D9" s="155"/>
      <c r="E9" s="155"/>
      <c r="F9" s="28"/>
      <c r="G9" s="162"/>
    </row>
    <row r="10" spans="1:8" ht="22.5" x14ac:dyDescent="0.25">
      <c r="A10" s="228"/>
      <c r="B10" s="163" t="s">
        <v>211</v>
      </c>
      <c r="C10" s="71" t="s">
        <v>446</v>
      </c>
      <c r="D10" s="155" t="s">
        <v>49</v>
      </c>
      <c r="E10" s="155">
        <v>1</v>
      </c>
      <c r="F10" s="28"/>
      <c r="G10" s="66">
        <f>$E10*F10</f>
        <v>0</v>
      </c>
    </row>
    <row r="11" spans="1:8" x14ac:dyDescent="0.25">
      <c r="A11" s="228"/>
      <c r="B11" s="24"/>
      <c r="C11" s="71"/>
      <c r="D11" s="155"/>
      <c r="E11" s="155"/>
      <c r="F11" s="28"/>
      <c r="G11" s="162"/>
    </row>
    <row r="12" spans="1:8" ht="45" x14ac:dyDescent="0.25">
      <c r="A12" s="228"/>
      <c r="B12" s="163" t="s">
        <v>327</v>
      </c>
      <c r="C12" s="71" t="s">
        <v>447</v>
      </c>
      <c r="D12" s="155" t="s">
        <v>54</v>
      </c>
      <c r="E12" s="155">
        <v>130</v>
      </c>
      <c r="F12" s="28"/>
      <c r="G12" s="66">
        <f>$E12*F12</f>
        <v>0</v>
      </c>
    </row>
    <row r="13" spans="1:8" x14ac:dyDescent="0.25">
      <c r="A13" s="228"/>
      <c r="B13" s="24"/>
      <c r="C13" s="71"/>
      <c r="D13" s="155"/>
      <c r="E13" s="155"/>
      <c r="F13" s="28"/>
      <c r="G13" s="162"/>
    </row>
    <row r="14" spans="1:8" ht="22.5" x14ac:dyDescent="0.25">
      <c r="A14" s="228"/>
      <c r="B14" s="163" t="s">
        <v>448</v>
      </c>
      <c r="C14" s="71" t="s">
        <v>449</v>
      </c>
      <c r="D14" s="155" t="s">
        <v>450</v>
      </c>
      <c r="E14" s="155">
        <v>4</v>
      </c>
      <c r="F14" s="28"/>
      <c r="G14" s="66">
        <f>$E14*F14</f>
        <v>0</v>
      </c>
    </row>
    <row r="15" spans="1:8" x14ac:dyDescent="0.25">
      <c r="A15" s="228"/>
      <c r="B15" s="24"/>
      <c r="C15" s="71"/>
      <c r="D15" s="155"/>
      <c r="E15" s="155"/>
      <c r="F15" s="28"/>
      <c r="G15" s="162"/>
    </row>
    <row r="16" spans="1:8" ht="22.5" x14ac:dyDescent="0.25">
      <c r="A16" s="228"/>
      <c r="B16" s="24" t="s">
        <v>331</v>
      </c>
      <c r="C16" s="71" t="s">
        <v>451</v>
      </c>
      <c r="D16" s="155" t="s">
        <v>452</v>
      </c>
      <c r="E16" s="155">
        <v>1</v>
      </c>
      <c r="F16" s="28"/>
      <c r="G16" s="66">
        <f>$E16*F16</f>
        <v>0</v>
      </c>
    </row>
    <row r="17" spans="1:8" x14ac:dyDescent="0.25">
      <c r="A17" s="228"/>
      <c r="B17" s="24"/>
      <c r="C17" s="71"/>
      <c r="D17" s="155"/>
      <c r="E17" s="155"/>
      <c r="F17" s="28"/>
      <c r="G17" s="162"/>
    </row>
    <row r="18" spans="1:8" ht="33.75" x14ac:dyDescent="0.25">
      <c r="A18" s="228"/>
      <c r="B18" s="24" t="s">
        <v>334</v>
      </c>
      <c r="C18" s="71" t="s">
        <v>453</v>
      </c>
      <c r="D18" s="155" t="s">
        <v>452</v>
      </c>
      <c r="E18" s="155">
        <v>3</v>
      </c>
      <c r="F18" s="28"/>
      <c r="G18" s="66">
        <f>$E18*F18</f>
        <v>0</v>
      </c>
    </row>
    <row r="19" spans="1:8" x14ac:dyDescent="0.25">
      <c r="A19" s="228"/>
      <c r="B19" s="24"/>
      <c r="C19" s="71"/>
      <c r="D19" s="155"/>
      <c r="E19" s="155"/>
      <c r="F19" s="28"/>
      <c r="G19" s="162"/>
    </row>
    <row r="20" spans="1:8" ht="33.75" x14ac:dyDescent="0.25">
      <c r="A20" s="228"/>
      <c r="B20" s="24" t="s">
        <v>336</v>
      </c>
      <c r="C20" s="71" t="s">
        <v>454</v>
      </c>
      <c r="D20" s="155" t="s">
        <v>452</v>
      </c>
      <c r="E20" s="155">
        <v>4</v>
      </c>
      <c r="F20" s="28"/>
      <c r="G20" s="66">
        <f>$E20*F20</f>
        <v>0</v>
      </c>
    </row>
    <row r="21" spans="1:8" x14ac:dyDescent="0.25">
      <c r="A21" s="228"/>
      <c r="B21" s="24"/>
      <c r="C21" s="71"/>
      <c r="D21" s="155"/>
      <c r="E21" s="155"/>
      <c r="F21" s="28"/>
      <c r="G21" s="162"/>
    </row>
    <row r="22" spans="1:8" x14ac:dyDescent="0.25">
      <c r="A22" s="228"/>
      <c r="B22" s="24" t="s">
        <v>455</v>
      </c>
      <c r="C22" s="71" t="s">
        <v>456</v>
      </c>
      <c r="D22" s="155" t="s">
        <v>452</v>
      </c>
      <c r="E22" s="155">
        <v>20</v>
      </c>
      <c r="F22" s="28"/>
      <c r="G22" s="66">
        <f>$E22*F22</f>
        <v>0</v>
      </c>
    </row>
    <row r="23" spans="1:8" x14ac:dyDescent="0.25">
      <c r="A23" s="228"/>
      <c r="B23" s="24"/>
      <c r="C23" s="71"/>
      <c r="D23" s="155"/>
      <c r="E23" s="155"/>
      <c r="F23" s="28"/>
      <c r="G23" s="162"/>
    </row>
    <row r="24" spans="1:8" x14ac:dyDescent="0.25">
      <c r="A24" s="228"/>
      <c r="B24" s="24" t="s">
        <v>457</v>
      </c>
      <c r="C24" s="71" t="s">
        <v>458</v>
      </c>
      <c r="D24" s="155" t="s">
        <v>51</v>
      </c>
      <c r="E24" s="155">
        <v>7</v>
      </c>
      <c r="F24" s="28"/>
      <c r="G24" s="66">
        <f>$E24*F24</f>
        <v>0</v>
      </c>
    </row>
    <row r="25" spans="1:8" x14ac:dyDescent="0.25">
      <c r="A25" s="228"/>
      <c r="B25" s="24"/>
      <c r="C25" s="71"/>
      <c r="D25" s="155"/>
      <c r="E25" s="155"/>
      <c r="F25" s="28"/>
      <c r="G25" s="162"/>
    </row>
    <row r="26" spans="1:8" s="44" customFormat="1" x14ac:dyDescent="0.25">
      <c r="A26" s="228"/>
      <c r="B26" s="156" t="s">
        <v>862</v>
      </c>
      <c r="C26" s="157" t="s">
        <v>3</v>
      </c>
      <c r="D26" s="164"/>
      <c r="E26" s="158"/>
      <c r="F26" s="159"/>
      <c r="G26" s="160">
        <f>SUM(G9:G25)</f>
        <v>0</v>
      </c>
      <c r="H26" s="165"/>
    </row>
    <row r="27" spans="1:8" x14ac:dyDescent="0.25">
      <c r="A27" s="228"/>
      <c r="D27" s="166"/>
      <c r="G27" s="167"/>
    </row>
    <row r="28" spans="1:8" s="44" customFormat="1" x14ac:dyDescent="0.25">
      <c r="A28" s="228"/>
      <c r="B28" s="156" t="s">
        <v>863</v>
      </c>
      <c r="C28" s="157" t="s">
        <v>206</v>
      </c>
      <c r="D28" s="158"/>
      <c r="E28" s="158"/>
      <c r="F28" s="159"/>
      <c r="G28" s="160"/>
      <c r="H28" s="165"/>
    </row>
    <row r="29" spans="1:8" s="148" customFormat="1" x14ac:dyDescent="0.25">
      <c r="A29" s="228"/>
      <c r="B29" s="24"/>
      <c r="C29" s="15"/>
      <c r="D29" s="168"/>
      <c r="E29" s="168"/>
      <c r="F29" s="28"/>
      <c r="G29" s="20"/>
      <c r="H29" s="29"/>
    </row>
    <row r="30" spans="1:8" s="6" customFormat="1" x14ac:dyDescent="0.25">
      <c r="A30" s="228"/>
      <c r="B30" s="24"/>
      <c r="C30" s="169" t="s">
        <v>459</v>
      </c>
      <c r="D30" s="24"/>
      <c r="E30" s="86"/>
      <c r="F30" s="28"/>
      <c r="G30" s="28"/>
      <c r="H30" s="107"/>
    </row>
    <row r="31" spans="1:8" ht="157.5" x14ac:dyDescent="0.25">
      <c r="A31" s="228"/>
      <c r="C31" s="170" t="s">
        <v>460</v>
      </c>
      <c r="D31" s="17"/>
      <c r="E31" s="82"/>
      <c r="H31" s="115"/>
    </row>
    <row r="32" spans="1:8" ht="45" x14ac:dyDescent="0.25">
      <c r="A32" s="228"/>
      <c r="C32" s="170" t="s">
        <v>461</v>
      </c>
      <c r="D32" s="17"/>
      <c r="H32" s="115"/>
    </row>
    <row r="33" spans="1:8" ht="123.75" x14ac:dyDescent="0.25">
      <c r="A33" s="228"/>
      <c r="C33" s="170" t="s">
        <v>462</v>
      </c>
      <c r="D33" s="17"/>
      <c r="H33" s="115"/>
    </row>
    <row r="34" spans="1:8" ht="168.75" x14ac:dyDescent="0.25">
      <c r="A34" s="228"/>
      <c r="C34" s="171" t="s">
        <v>463</v>
      </c>
      <c r="D34" s="17"/>
      <c r="H34" s="115"/>
    </row>
    <row r="35" spans="1:8" ht="33.75" x14ac:dyDescent="0.25">
      <c r="A35" s="228"/>
      <c r="C35" s="171" t="s">
        <v>464</v>
      </c>
      <c r="D35" s="17"/>
      <c r="H35" s="115"/>
    </row>
    <row r="36" spans="1:8" ht="45" x14ac:dyDescent="0.25">
      <c r="A36" s="228"/>
      <c r="C36" s="171" t="s">
        <v>465</v>
      </c>
      <c r="D36" s="17"/>
      <c r="H36" s="115"/>
    </row>
    <row r="37" spans="1:8" ht="123.75" x14ac:dyDescent="0.25">
      <c r="A37" s="228"/>
      <c r="C37" s="171" t="s">
        <v>466</v>
      </c>
      <c r="D37" s="17"/>
      <c r="H37" s="115"/>
    </row>
    <row r="38" spans="1:8" x14ac:dyDescent="0.25">
      <c r="A38" s="228"/>
      <c r="C38" s="172"/>
      <c r="D38" s="17"/>
      <c r="H38" s="115"/>
    </row>
    <row r="39" spans="1:8" s="6" customFormat="1" x14ac:dyDescent="0.25">
      <c r="A39" s="228"/>
      <c r="B39" s="173"/>
      <c r="C39" s="174" t="s">
        <v>467</v>
      </c>
      <c r="D39" s="173"/>
      <c r="E39" s="175"/>
      <c r="F39" s="176"/>
      <c r="G39" s="176"/>
      <c r="H39" s="177"/>
    </row>
    <row r="40" spans="1:8" s="6" customFormat="1" x14ac:dyDescent="0.25">
      <c r="A40" s="87"/>
      <c r="B40" s="24"/>
      <c r="C40" s="15"/>
      <c r="D40" s="24"/>
      <c r="E40" s="155"/>
      <c r="F40" s="28"/>
      <c r="G40" s="28"/>
      <c r="H40" s="107"/>
    </row>
    <row r="41" spans="1:8" ht="45" x14ac:dyDescent="0.25">
      <c r="B41" s="24" t="s">
        <v>216</v>
      </c>
      <c r="C41" s="18" t="s">
        <v>468</v>
      </c>
      <c r="D41" s="17" t="s">
        <v>49</v>
      </c>
      <c r="E41" s="166">
        <v>1</v>
      </c>
      <c r="F41" s="28"/>
      <c r="G41" s="66">
        <f>$E41*F41</f>
        <v>0</v>
      </c>
      <c r="H41" s="71"/>
    </row>
    <row r="42" spans="1:8" s="148" customFormat="1" x14ac:dyDescent="0.25">
      <c r="A42" s="87"/>
      <c r="B42" s="24"/>
      <c r="C42" s="15"/>
      <c r="D42" s="95"/>
      <c r="E42" s="168"/>
      <c r="F42" s="178"/>
      <c r="G42" s="178"/>
      <c r="H42" s="71"/>
    </row>
    <row r="43" spans="1:8" ht="22.5" x14ac:dyDescent="0.25">
      <c r="B43" s="24" t="s">
        <v>219</v>
      </c>
      <c r="C43" s="18" t="s">
        <v>469</v>
      </c>
      <c r="D43" s="17" t="s">
        <v>370</v>
      </c>
      <c r="E43" s="166">
        <v>150</v>
      </c>
      <c r="F43" s="28"/>
      <c r="G43" s="66">
        <f>$E43*F43</f>
        <v>0</v>
      </c>
      <c r="H43" s="71"/>
    </row>
    <row r="44" spans="1:8" x14ac:dyDescent="0.25">
      <c r="B44" s="24"/>
      <c r="C44" s="114"/>
      <c r="D44" s="17"/>
      <c r="H44" s="71"/>
    </row>
    <row r="45" spans="1:8" ht="33.75" x14ac:dyDescent="0.25">
      <c r="B45" s="24" t="s">
        <v>222</v>
      </c>
      <c r="C45" s="71" t="s">
        <v>470</v>
      </c>
      <c r="D45" s="17" t="s">
        <v>49</v>
      </c>
      <c r="E45" s="166">
        <v>1</v>
      </c>
      <c r="F45" s="28"/>
      <c r="G45" s="66">
        <f>$E45*F45</f>
        <v>0</v>
      </c>
      <c r="H45" s="71"/>
    </row>
    <row r="46" spans="1:8" x14ac:dyDescent="0.25">
      <c r="B46" s="24"/>
      <c r="D46" s="17"/>
      <c r="H46" s="71"/>
    </row>
    <row r="47" spans="1:8" ht="22.5" x14ac:dyDescent="0.25">
      <c r="B47" s="24" t="s">
        <v>224</v>
      </c>
      <c r="C47" s="18" t="s">
        <v>471</v>
      </c>
      <c r="D47" s="17" t="s">
        <v>49</v>
      </c>
      <c r="E47" s="166">
        <v>1</v>
      </c>
      <c r="F47" s="28"/>
      <c r="G47" s="66">
        <f>$E47*F47</f>
        <v>0</v>
      </c>
      <c r="H47" s="71"/>
    </row>
    <row r="48" spans="1:8" x14ac:dyDescent="0.25">
      <c r="D48" s="17"/>
      <c r="H48" s="107"/>
    </row>
    <row r="49" spans="1:8" s="148" customFormat="1" x14ac:dyDescent="0.25">
      <c r="A49" s="87"/>
      <c r="B49" s="173"/>
      <c r="C49" s="174" t="s">
        <v>472</v>
      </c>
      <c r="D49" s="179"/>
      <c r="E49" s="180"/>
      <c r="F49" s="181"/>
      <c r="G49" s="181"/>
      <c r="H49" s="177"/>
    </row>
    <row r="50" spans="1:8" s="148" customFormat="1" x14ac:dyDescent="0.25">
      <c r="A50" s="87"/>
      <c r="B50" s="24"/>
      <c r="C50" s="15"/>
      <c r="D50" s="95"/>
      <c r="E50" s="168"/>
      <c r="F50" s="178"/>
      <c r="G50" s="178"/>
      <c r="H50" s="107"/>
    </row>
    <row r="51" spans="1:8" ht="90" x14ac:dyDescent="0.25">
      <c r="A51" s="87" t="s">
        <v>473</v>
      </c>
      <c r="B51" s="24" t="s">
        <v>227</v>
      </c>
      <c r="C51" s="18" t="s">
        <v>474</v>
      </c>
      <c r="D51" s="17" t="s">
        <v>475</v>
      </c>
      <c r="E51" s="166">
        <f>E43*1.2*0.6</f>
        <v>108</v>
      </c>
      <c r="G51" s="66">
        <f>$E51*F51</f>
        <v>0</v>
      </c>
      <c r="H51" s="115"/>
    </row>
    <row r="52" spans="1:8" x14ac:dyDescent="0.25">
      <c r="A52" s="87" t="s">
        <v>473</v>
      </c>
      <c r="D52" s="17"/>
      <c r="H52" s="115"/>
    </row>
    <row r="53" spans="1:8" ht="22.5" x14ac:dyDescent="0.25">
      <c r="A53" s="87" t="s">
        <v>473</v>
      </c>
      <c r="B53" s="24" t="s">
        <v>230</v>
      </c>
      <c r="C53" s="18" t="s">
        <v>476</v>
      </c>
      <c r="D53" s="17" t="s">
        <v>475</v>
      </c>
      <c r="E53" s="166">
        <f>+E43*0.6*0.4</f>
        <v>36</v>
      </c>
      <c r="G53" s="66">
        <f>$E53*F53</f>
        <v>0</v>
      </c>
      <c r="H53" s="115"/>
    </row>
    <row r="54" spans="1:8" x14ac:dyDescent="0.25">
      <c r="A54" s="87" t="s">
        <v>473</v>
      </c>
      <c r="D54" s="17"/>
      <c r="H54" s="115"/>
    </row>
    <row r="55" spans="1:8" ht="101.25" x14ac:dyDescent="0.25">
      <c r="A55" s="87" t="s">
        <v>473</v>
      </c>
      <c r="B55" s="24" t="s">
        <v>232</v>
      </c>
      <c r="C55" s="18" t="s">
        <v>477</v>
      </c>
      <c r="D55" s="17" t="s">
        <v>475</v>
      </c>
      <c r="E55" s="166">
        <f>+E51-E53+E69</f>
        <v>78</v>
      </c>
      <c r="G55" s="66">
        <f>$E55*F55</f>
        <v>0</v>
      </c>
      <c r="H55" s="115"/>
    </row>
    <row r="56" spans="1:8" x14ac:dyDescent="0.25">
      <c r="A56" s="87" t="s">
        <v>473</v>
      </c>
      <c r="D56" s="17"/>
      <c r="E56" s="82"/>
      <c r="H56" s="115"/>
    </row>
    <row r="57" spans="1:8" s="148" customFormat="1" ht="67.5" x14ac:dyDescent="0.25">
      <c r="A57" s="87" t="s">
        <v>473</v>
      </c>
      <c r="B57" s="24" t="s">
        <v>348</v>
      </c>
      <c r="C57" s="182" t="s">
        <v>478</v>
      </c>
      <c r="D57" s="183"/>
      <c r="E57" s="166"/>
      <c r="F57" s="178"/>
      <c r="G57" s="66"/>
      <c r="H57" s="107"/>
    </row>
    <row r="58" spans="1:8" s="148" customFormat="1" ht="45" x14ac:dyDescent="0.25">
      <c r="A58" s="87" t="s">
        <v>473</v>
      </c>
      <c r="B58" s="24"/>
      <c r="C58" s="184" t="s">
        <v>479</v>
      </c>
      <c r="D58" s="183"/>
      <c r="E58" s="166"/>
      <c r="F58" s="178"/>
      <c r="G58" s="66"/>
      <c r="H58" s="107"/>
    </row>
    <row r="59" spans="1:8" s="148" customFormat="1" ht="33.75" x14ac:dyDescent="0.25">
      <c r="A59" s="87" t="s">
        <v>473</v>
      </c>
      <c r="B59" s="24"/>
      <c r="C59" s="185" t="s">
        <v>480</v>
      </c>
      <c r="D59" s="183"/>
      <c r="E59" s="166"/>
      <c r="F59" s="178"/>
      <c r="G59" s="66"/>
      <c r="H59" s="107"/>
    </row>
    <row r="60" spans="1:8" s="148" customFormat="1" x14ac:dyDescent="0.25">
      <c r="A60" s="87" t="s">
        <v>473</v>
      </c>
      <c r="B60" s="24"/>
      <c r="C60" s="185" t="s">
        <v>481</v>
      </c>
      <c r="D60" s="183" t="s">
        <v>49</v>
      </c>
      <c r="E60" s="166">
        <v>1</v>
      </c>
      <c r="F60" s="28"/>
      <c r="G60" s="66">
        <f>$E60*F60</f>
        <v>0</v>
      </c>
      <c r="H60" s="107"/>
    </row>
    <row r="61" spans="1:8" s="148" customFormat="1" x14ac:dyDescent="0.25">
      <c r="A61" s="87" t="s">
        <v>473</v>
      </c>
      <c r="B61" s="24"/>
      <c r="C61" s="185" t="s">
        <v>482</v>
      </c>
      <c r="D61" s="183" t="s">
        <v>49</v>
      </c>
      <c r="E61" s="166">
        <v>1</v>
      </c>
      <c r="F61" s="28"/>
      <c r="G61" s="66">
        <f>$E61*F61</f>
        <v>0</v>
      </c>
      <c r="H61" s="107"/>
    </row>
    <row r="62" spans="1:8" x14ac:dyDescent="0.25">
      <c r="A62" s="87" t="s">
        <v>473</v>
      </c>
      <c r="D62" s="17"/>
      <c r="H62" s="115"/>
    </row>
    <row r="63" spans="1:8" ht="22.5" x14ac:dyDescent="0.25">
      <c r="A63" s="87" t="s">
        <v>473</v>
      </c>
      <c r="B63" s="24" t="s">
        <v>350</v>
      </c>
      <c r="C63" s="18" t="s">
        <v>483</v>
      </c>
      <c r="D63" s="17" t="s">
        <v>484</v>
      </c>
      <c r="E63" s="166">
        <v>10</v>
      </c>
      <c r="F63" s="28"/>
      <c r="G63" s="66">
        <f>$E63*F63</f>
        <v>0</v>
      </c>
      <c r="H63" s="115"/>
    </row>
    <row r="64" spans="1:8" x14ac:dyDescent="0.25">
      <c r="A64" s="87" t="s">
        <v>473</v>
      </c>
      <c r="D64" s="24"/>
      <c r="E64" s="155"/>
      <c r="F64" s="28"/>
      <c r="H64" s="115"/>
    </row>
    <row r="65" spans="1:8" ht="33.75" x14ac:dyDescent="0.25">
      <c r="A65" s="87" t="s">
        <v>473</v>
      </c>
      <c r="B65" s="24" t="s">
        <v>352</v>
      </c>
      <c r="C65" s="18" t="s">
        <v>485</v>
      </c>
      <c r="D65" s="17" t="s">
        <v>484</v>
      </c>
      <c r="E65" s="166">
        <v>10</v>
      </c>
      <c r="F65" s="28"/>
      <c r="G65" s="66">
        <f>$E65*F65</f>
        <v>0</v>
      </c>
      <c r="H65" s="115"/>
    </row>
    <row r="66" spans="1:8" x14ac:dyDescent="0.25">
      <c r="A66" s="87" t="s">
        <v>473</v>
      </c>
      <c r="D66" s="24"/>
      <c r="E66" s="155"/>
      <c r="F66" s="28"/>
      <c r="H66" s="115"/>
    </row>
    <row r="67" spans="1:8" ht="33.75" x14ac:dyDescent="0.25">
      <c r="A67" s="87" t="s">
        <v>473</v>
      </c>
      <c r="B67" s="24" t="s">
        <v>354</v>
      </c>
      <c r="C67" s="18" t="s">
        <v>486</v>
      </c>
      <c r="D67" s="17" t="s">
        <v>234</v>
      </c>
      <c r="E67" s="166">
        <f>+E51*1.35-E55</f>
        <v>67.800000000000011</v>
      </c>
      <c r="F67" s="28"/>
      <c r="G67" s="66">
        <f>$E67*F67</f>
        <v>0</v>
      </c>
      <c r="H67" s="115"/>
    </row>
    <row r="68" spans="1:8" x14ac:dyDescent="0.25">
      <c r="A68" s="87" t="s">
        <v>473</v>
      </c>
      <c r="D68" s="17"/>
      <c r="F68" s="28"/>
      <c r="H68" s="115"/>
    </row>
    <row r="69" spans="1:8" x14ac:dyDescent="0.25">
      <c r="A69" s="87" t="s">
        <v>473</v>
      </c>
      <c r="B69" s="24" t="s">
        <v>356</v>
      </c>
      <c r="C69" s="18" t="s">
        <v>487</v>
      </c>
      <c r="D69" s="183" t="s">
        <v>234</v>
      </c>
      <c r="E69" s="166">
        <v>6</v>
      </c>
      <c r="F69" s="28"/>
      <c r="G69" s="66">
        <f>$E69*F69</f>
        <v>0</v>
      </c>
      <c r="H69" s="115"/>
    </row>
    <row r="70" spans="1:8" x14ac:dyDescent="0.25">
      <c r="A70" s="87" t="s">
        <v>473</v>
      </c>
      <c r="D70" s="183"/>
      <c r="F70" s="28"/>
      <c r="H70" s="115"/>
    </row>
    <row r="71" spans="1:8" ht="22.5" x14ac:dyDescent="0.25">
      <c r="A71" s="87" t="s">
        <v>473</v>
      </c>
      <c r="B71" s="24" t="s">
        <v>358</v>
      </c>
      <c r="C71" s="18" t="s">
        <v>488</v>
      </c>
      <c r="D71" s="183" t="s">
        <v>370</v>
      </c>
      <c r="E71" s="166">
        <v>12</v>
      </c>
      <c r="F71" s="28"/>
      <c r="G71" s="66">
        <f>$E71*F71</f>
        <v>0</v>
      </c>
      <c r="H71" s="115"/>
    </row>
    <row r="72" spans="1:8" x14ac:dyDescent="0.25">
      <c r="A72" s="87" t="s">
        <v>473</v>
      </c>
      <c r="D72" s="24"/>
      <c r="E72" s="155"/>
      <c r="F72" s="28"/>
      <c r="H72" s="115"/>
    </row>
    <row r="73" spans="1:8" s="6" customFormat="1" x14ac:dyDescent="0.25">
      <c r="A73" s="87"/>
      <c r="B73" s="173"/>
      <c r="C73" s="174" t="s">
        <v>489</v>
      </c>
      <c r="D73" s="173"/>
      <c r="E73" s="175"/>
      <c r="F73" s="176"/>
      <c r="G73" s="176"/>
      <c r="H73" s="177"/>
    </row>
    <row r="74" spans="1:8" s="6" customFormat="1" x14ac:dyDescent="0.25">
      <c r="A74" s="87"/>
      <c r="B74" s="24"/>
      <c r="C74" s="15"/>
      <c r="D74" s="24"/>
      <c r="E74" s="155"/>
      <c r="F74" s="28"/>
      <c r="G74" s="28"/>
      <c r="H74" s="107"/>
    </row>
    <row r="75" spans="1:8" ht="45" x14ac:dyDescent="0.25">
      <c r="A75" s="87" t="s">
        <v>473</v>
      </c>
      <c r="B75" s="24" t="s">
        <v>360</v>
      </c>
      <c r="C75" s="18" t="s">
        <v>490</v>
      </c>
      <c r="D75" s="17" t="s">
        <v>370</v>
      </c>
      <c r="E75" s="166">
        <f>3*150</f>
        <v>450</v>
      </c>
      <c r="F75" s="28"/>
      <c r="G75" s="66">
        <f>$E75*F75</f>
        <v>0</v>
      </c>
      <c r="H75" s="107"/>
    </row>
    <row r="76" spans="1:8" x14ac:dyDescent="0.25">
      <c r="A76" s="87" t="s">
        <v>473</v>
      </c>
      <c r="D76" s="17"/>
      <c r="H76" s="107"/>
    </row>
    <row r="77" spans="1:8" ht="45" x14ac:dyDescent="0.25">
      <c r="A77" s="87" t="s">
        <v>473</v>
      </c>
      <c r="B77" s="24" t="s">
        <v>362</v>
      </c>
      <c r="C77" s="18" t="s">
        <v>491</v>
      </c>
      <c r="D77" s="17" t="s">
        <v>370</v>
      </c>
      <c r="E77" s="166">
        <v>150</v>
      </c>
      <c r="F77" s="28"/>
      <c r="G77" s="66">
        <f>$E77*F77</f>
        <v>0</v>
      </c>
      <c r="H77" s="107"/>
    </row>
    <row r="78" spans="1:8" x14ac:dyDescent="0.25">
      <c r="D78" s="17"/>
      <c r="H78" s="107"/>
    </row>
    <row r="79" spans="1:8" ht="56.25" x14ac:dyDescent="0.25">
      <c r="B79" s="24" t="s">
        <v>364</v>
      </c>
      <c r="C79" s="18" t="s">
        <v>492</v>
      </c>
      <c r="D79" s="17" t="s">
        <v>370</v>
      </c>
      <c r="E79" s="166">
        <f>3*160</f>
        <v>480</v>
      </c>
      <c r="F79" s="28"/>
      <c r="G79" s="66">
        <f>$E79*F79</f>
        <v>0</v>
      </c>
      <c r="H79" s="71"/>
    </row>
    <row r="80" spans="1:8" x14ac:dyDescent="0.25">
      <c r="D80" s="17"/>
      <c r="H80" s="71"/>
    </row>
    <row r="81" spans="1:8" ht="22.5" x14ac:dyDescent="0.25">
      <c r="B81" s="24" t="s">
        <v>366</v>
      </c>
      <c r="C81" s="18" t="s">
        <v>493</v>
      </c>
      <c r="D81" s="17" t="s">
        <v>49</v>
      </c>
      <c r="E81" s="166">
        <v>3</v>
      </c>
      <c r="F81" s="28"/>
      <c r="G81" s="66">
        <f>$E81*F81</f>
        <v>0</v>
      </c>
      <c r="H81" s="71"/>
    </row>
    <row r="82" spans="1:8" x14ac:dyDescent="0.25">
      <c r="D82" s="17"/>
      <c r="H82" s="71"/>
    </row>
    <row r="83" spans="1:8" ht="67.5" x14ac:dyDescent="0.25">
      <c r="B83" s="24" t="s">
        <v>368</v>
      </c>
      <c r="C83" s="18" t="s">
        <v>494</v>
      </c>
      <c r="D83" s="183" t="s">
        <v>370</v>
      </c>
      <c r="E83" s="166">
        <v>80</v>
      </c>
      <c r="F83" s="28"/>
      <c r="G83" s="66">
        <f>$E83*F83</f>
        <v>0</v>
      </c>
      <c r="H83" s="71"/>
    </row>
    <row r="84" spans="1:8" x14ac:dyDescent="0.25">
      <c r="D84" s="17"/>
      <c r="H84" s="107"/>
    </row>
    <row r="85" spans="1:8" ht="67.5" x14ac:dyDescent="0.25">
      <c r="B85" s="24" t="s">
        <v>368</v>
      </c>
      <c r="C85" s="18" t="s">
        <v>495</v>
      </c>
      <c r="D85" s="183" t="s">
        <v>370</v>
      </c>
      <c r="E85" s="166">
        <v>150</v>
      </c>
      <c r="F85" s="28"/>
      <c r="G85" s="66">
        <f>$E85*F85</f>
        <v>0</v>
      </c>
      <c r="H85" s="71"/>
    </row>
    <row r="86" spans="1:8" x14ac:dyDescent="0.25">
      <c r="D86" s="17"/>
      <c r="H86" s="71"/>
    </row>
    <row r="87" spans="1:8" ht="22.5" x14ac:dyDescent="0.25">
      <c r="A87" s="87" t="s">
        <v>473</v>
      </c>
      <c r="B87" s="24" t="s">
        <v>371</v>
      </c>
      <c r="C87" s="18" t="s">
        <v>496</v>
      </c>
      <c r="D87" s="183" t="s">
        <v>370</v>
      </c>
      <c r="E87" s="166">
        <v>700</v>
      </c>
      <c r="F87" s="28"/>
      <c r="G87" s="66">
        <f>$E87*F87</f>
        <v>0</v>
      </c>
      <c r="H87" s="71"/>
    </row>
    <row r="88" spans="1:8" x14ac:dyDescent="0.25">
      <c r="A88" s="87" t="s">
        <v>473</v>
      </c>
      <c r="D88" s="17"/>
      <c r="H88" s="71"/>
    </row>
    <row r="89" spans="1:8" ht="22.5" x14ac:dyDescent="0.25">
      <c r="A89" s="87" t="s">
        <v>473</v>
      </c>
      <c r="B89" s="24" t="s">
        <v>373</v>
      </c>
      <c r="C89" s="18" t="s">
        <v>497</v>
      </c>
      <c r="D89" s="183" t="s">
        <v>51</v>
      </c>
      <c r="E89" s="166">
        <v>4</v>
      </c>
      <c r="F89" s="28"/>
      <c r="G89" s="66">
        <f>$E89*F89</f>
        <v>0</v>
      </c>
      <c r="H89" s="71"/>
    </row>
    <row r="90" spans="1:8" x14ac:dyDescent="0.25">
      <c r="A90" s="87" t="s">
        <v>473</v>
      </c>
      <c r="D90" s="17"/>
      <c r="H90" s="71"/>
    </row>
    <row r="91" spans="1:8" ht="33.75" x14ac:dyDescent="0.25">
      <c r="B91" s="24" t="s">
        <v>498</v>
      </c>
      <c r="C91" s="18" t="s">
        <v>499</v>
      </c>
      <c r="D91" s="183" t="s">
        <v>49</v>
      </c>
      <c r="E91" s="166">
        <v>1</v>
      </c>
      <c r="F91" s="28"/>
      <c r="G91" s="66">
        <f>$E91*F91</f>
        <v>0</v>
      </c>
      <c r="H91" s="71"/>
    </row>
    <row r="92" spans="1:8" x14ac:dyDescent="0.25">
      <c r="D92" s="17"/>
      <c r="H92" s="107"/>
    </row>
    <row r="93" spans="1:8" ht="33.75" x14ac:dyDescent="0.25">
      <c r="A93" s="87" t="s">
        <v>473</v>
      </c>
      <c r="B93" s="24" t="s">
        <v>500</v>
      </c>
      <c r="C93" s="18" t="s">
        <v>501</v>
      </c>
      <c r="D93" s="183" t="s">
        <v>51</v>
      </c>
      <c r="E93" s="166">
        <f>150/0.2</f>
        <v>750</v>
      </c>
      <c r="F93" s="28"/>
      <c r="G93" s="66">
        <f>$E93*F93</f>
        <v>0</v>
      </c>
      <c r="H93" s="107"/>
    </row>
    <row r="94" spans="1:8" x14ac:dyDescent="0.25">
      <c r="A94" s="87" t="s">
        <v>473</v>
      </c>
      <c r="D94" s="17"/>
      <c r="H94" s="107"/>
    </row>
    <row r="95" spans="1:8" ht="90" x14ac:dyDescent="0.25">
      <c r="B95" s="24" t="s">
        <v>502</v>
      </c>
      <c r="C95" s="71" t="s">
        <v>503</v>
      </c>
      <c r="D95" s="183" t="s">
        <v>49</v>
      </c>
      <c r="E95" s="166">
        <v>1</v>
      </c>
      <c r="F95" s="28"/>
      <c r="G95" s="66">
        <f>$E95*F95</f>
        <v>0</v>
      </c>
      <c r="H95" s="71"/>
    </row>
    <row r="96" spans="1:8" x14ac:dyDescent="0.25">
      <c r="B96" s="24"/>
      <c r="C96" s="71"/>
      <c r="D96" s="183"/>
      <c r="H96" s="71"/>
    </row>
    <row r="97" spans="1:8" ht="45" x14ac:dyDescent="0.25">
      <c r="B97" s="24" t="s">
        <v>504</v>
      </c>
      <c r="C97" s="71" t="s">
        <v>505</v>
      </c>
      <c r="D97" s="183" t="s">
        <v>49</v>
      </c>
      <c r="E97" s="166">
        <v>1</v>
      </c>
      <c r="F97" s="28"/>
      <c r="G97" s="66">
        <f>$E97*F97</f>
        <v>0</v>
      </c>
      <c r="H97" s="71"/>
    </row>
    <row r="98" spans="1:8" x14ac:dyDescent="0.25">
      <c r="D98" s="24"/>
      <c r="E98" s="155"/>
      <c r="F98" s="28"/>
      <c r="H98" s="107"/>
    </row>
    <row r="99" spans="1:8" s="6" customFormat="1" x14ac:dyDescent="0.25">
      <c r="A99" s="87"/>
      <c r="B99" s="24" t="s">
        <v>506</v>
      </c>
      <c r="C99" s="71" t="s">
        <v>507</v>
      </c>
      <c r="D99" s="186" t="s">
        <v>49</v>
      </c>
      <c r="E99" s="155">
        <v>0.05</v>
      </c>
      <c r="F99" s="28"/>
      <c r="G99" s="28">
        <f>$E99*SUM(G31:G97)</f>
        <v>0</v>
      </c>
      <c r="H99" s="107"/>
    </row>
    <row r="100" spans="1:8" x14ac:dyDescent="0.25">
      <c r="D100" s="24"/>
      <c r="E100" s="155"/>
      <c r="F100" s="28"/>
      <c r="H100" s="107"/>
    </row>
    <row r="101" spans="1:8" s="44" customFormat="1" x14ac:dyDescent="0.25">
      <c r="A101" s="87"/>
      <c r="B101" s="156" t="s">
        <v>863</v>
      </c>
      <c r="C101" s="157" t="str">
        <f>+C28</f>
        <v>IZMJEŠTANJE SREDNEJNAPONSKOG KABELA</v>
      </c>
      <c r="D101" s="164"/>
      <c r="E101" s="158"/>
      <c r="F101" s="159"/>
      <c r="G101" s="160">
        <f>SUM(G30:G100)</f>
        <v>0</v>
      </c>
      <c r="H101" s="187"/>
    </row>
    <row r="102" spans="1:8" x14ac:dyDescent="0.25">
      <c r="D102" s="166"/>
      <c r="G102" s="167"/>
    </row>
    <row r="103" spans="1:8" s="44" customFormat="1" x14ac:dyDescent="0.25">
      <c r="A103" s="87"/>
      <c r="B103" s="156" t="s">
        <v>866</v>
      </c>
      <c r="C103" s="157" t="s">
        <v>19</v>
      </c>
      <c r="D103" s="158"/>
      <c r="E103" s="158"/>
      <c r="F103" s="159"/>
      <c r="G103" s="160"/>
      <c r="H103" s="165"/>
    </row>
    <row r="104" spans="1:8" s="6" customFormat="1" x14ac:dyDescent="0.25">
      <c r="A104" s="87"/>
      <c r="B104" s="64"/>
      <c r="C104" s="118"/>
      <c r="D104" s="188"/>
      <c r="E104" s="189"/>
      <c r="F104" s="190"/>
      <c r="G104" s="66"/>
      <c r="H104" s="107"/>
    </row>
    <row r="105" spans="1:8" s="6" customFormat="1" ht="22.5" x14ac:dyDescent="0.25">
      <c r="A105" s="87"/>
      <c r="B105" s="24" t="s">
        <v>235</v>
      </c>
      <c r="C105" s="71" t="s">
        <v>508</v>
      </c>
      <c r="D105" s="26" t="s">
        <v>54</v>
      </c>
      <c r="E105" s="191">
        <v>730</v>
      </c>
      <c r="F105" s="192"/>
      <c r="G105" s="66">
        <f>$E105*F105</f>
        <v>0</v>
      </c>
      <c r="H105" s="107"/>
    </row>
    <row r="106" spans="1:8" s="6" customFormat="1" x14ac:dyDescent="0.25">
      <c r="A106" s="87"/>
      <c r="B106" s="26"/>
      <c r="C106" s="71"/>
      <c r="D106" s="26"/>
      <c r="E106" s="191"/>
      <c r="F106" s="193"/>
      <c r="G106" s="28"/>
      <c r="H106" s="107"/>
    </row>
    <row r="107" spans="1:8" s="6" customFormat="1" ht="45" x14ac:dyDescent="0.25">
      <c r="A107" s="87"/>
      <c r="B107" s="24" t="s">
        <v>245</v>
      </c>
      <c r="C107" s="71" t="s">
        <v>509</v>
      </c>
      <c r="D107" s="26" t="s">
        <v>70</v>
      </c>
      <c r="E107" s="191">
        <f>+E105*0.4*0.8</f>
        <v>233.60000000000002</v>
      </c>
      <c r="F107" s="192"/>
      <c r="G107" s="66">
        <f>$E107*F107</f>
        <v>0</v>
      </c>
      <c r="H107" s="107"/>
    </row>
    <row r="108" spans="1:8" s="6" customFormat="1" x14ac:dyDescent="0.25">
      <c r="A108" s="87"/>
      <c r="B108" s="26"/>
      <c r="C108" s="71"/>
      <c r="D108" s="26"/>
      <c r="E108" s="191"/>
      <c r="F108" s="193"/>
      <c r="G108" s="28"/>
      <c r="H108" s="107"/>
    </row>
    <row r="109" spans="1:8" s="6" customFormat="1" ht="22.5" x14ac:dyDescent="0.25">
      <c r="A109" s="87"/>
      <c r="B109" s="24" t="s">
        <v>290</v>
      </c>
      <c r="C109" s="71" t="s">
        <v>510</v>
      </c>
      <c r="D109" s="26" t="s">
        <v>70</v>
      </c>
      <c r="E109" s="191">
        <f>+E107*0.05</f>
        <v>11.680000000000001</v>
      </c>
      <c r="F109" s="192"/>
      <c r="G109" s="66">
        <f>$E109*F109</f>
        <v>0</v>
      </c>
      <c r="H109" s="107"/>
    </row>
    <row r="110" spans="1:8" s="6" customFormat="1" x14ac:dyDescent="0.25">
      <c r="A110" s="87"/>
      <c r="B110" s="26"/>
      <c r="C110" s="71"/>
      <c r="D110" s="26"/>
      <c r="E110" s="191"/>
      <c r="F110" s="193"/>
      <c r="G110" s="28"/>
      <c r="H110" s="107"/>
    </row>
    <row r="111" spans="1:8" s="6" customFormat="1" ht="33.75" x14ac:dyDescent="0.25">
      <c r="A111" s="87"/>
      <c r="B111" s="24" t="s">
        <v>511</v>
      </c>
      <c r="C111" s="71" t="s">
        <v>512</v>
      </c>
      <c r="D111" s="26" t="s">
        <v>70</v>
      </c>
      <c r="E111" s="191">
        <f>+E105*0.4*0.3</f>
        <v>87.6</v>
      </c>
      <c r="F111" s="192"/>
      <c r="G111" s="66">
        <f>$E111*F111</f>
        <v>0</v>
      </c>
      <c r="H111" s="107"/>
    </row>
    <row r="112" spans="1:8" s="6" customFormat="1" x14ac:dyDescent="0.25">
      <c r="A112" s="87"/>
      <c r="B112" s="26"/>
      <c r="C112" s="71"/>
      <c r="D112" s="26"/>
      <c r="E112" s="191"/>
      <c r="F112" s="192"/>
      <c r="G112" s="194"/>
      <c r="H112" s="107"/>
    </row>
    <row r="113" spans="1:8" s="6" customFormat="1" x14ac:dyDescent="0.25">
      <c r="A113" s="87"/>
      <c r="B113" s="24" t="s">
        <v>513</v>
      </c>
      <c r="C113" s="71" t="s">
        <v>514</v>
      </c>
      <c r="D113" s="26" t="s">
        <v>70</v>
      </c>
      <c r="E113" s="191">
        <f>+E107+E109-E111</f>
        <v>157.68000000000004</v>
      </c>
      <c r="F113" s="192"/>
      <c r="G113" s="66">
        <f>$E113*F113</f>
        <v>0</v>
      </c>
      <c r="H113" s="107"/>
    </row>
    <row r="114" spans="1:8" s="6" customFormat="1" x14ac:dyDescent="0.25">
      <c r="A114" s="87"/>
      <c r="B114" s="26"/>
      <c r="C114" s="71"/>
      <c r="D114" s="26"/>
      <c r="E114" s="191"/>
      <c r="F114" s="192"/>
      <c r="G114" s="194"/>
      <c r="H114" s="107"/>
    </row>
    <row r="115" spans="1:8" s="6" customFormat="1" x14ac:dyDescent="0.25">
      <c r="A115" s="87"/>
      <c r="B115" s="24" t="s">
        <v>515</v>
      </c>
      <c r="C115" s="71" t="s">
        <v>516</v>
      </c>
      <c r="D115" s="26" t="s">
        <v>517</v>
      </c>
      <c r="E115" s="191">
        <f>+E107*1.35-E113</f>
        <v>157.68000000000004</v>
      </c>
      <c r="F115" s="192"/>
      <c r="G115" s="66">
        <f>$E115*F115</f>
        <v>0</v>
      </c>
      <c r="H115" s="107"/>
    </row>
    <row r="116" spans="1:8" s="6" customFormat="1" x14ac:dyDescent="0.25">
      <c r="A116" s="87"/>
      <c r="B116" s="26"/>
      <c r="C116" s="118"/>
      <c r="D116" s="64"/>
      <c r="E116" s="195"/>
      <c r="F116" s="196"/>
      <c r="G116" s="197"/>
      <c r="H116" s="107"/>
    </row>
    <row r="117" spans="1:8" s="6" customFormat="1" ht="22.5" x14ac:dyDescent="0.25">
      <c r="A117" s="87"/>
      <c r="B117" s="24" t="s">
        <v>518</v>
      </c>
      <c r="C117" s="71" t="s">
        <v>519</v>
      </c>
      <c r="D117" s="64" t="s">
        <v>49</v>
      </c>
      <c r="E117" s="191">
        <v>1</v>
      </c>
      <c r="F117" s="192"/>
      <c r="G117" s="66">
        <f>$E117*F117</f>
        <v>0</v>
      </c>
      <c r="H117" s="107"/>
    </row>
    <row r="118" spans="1:8" s="6" customFormat="1" x14ac:dyDescent="0.25">
      <c r="A118" s="87"/>
      <c r="B118" s="26"/>
      <c r="C118" s="118"/>
      <c r="D118" s="64"/>
      <c r="E118" s="195"/>
      <c r="F118" s="196"/>
      <c r="G118" s="197"/>
      <c r="H118" s="107"/>
    </row>
    <row r="119" spans="1:8" s="6" customFormat="1" ht="45" x14ac:dyDescent="0.25">
      <c r="A119" s="87"/>
      <c r="B119" s="24" t="s">
        <v>520</v>
      </c>
      <c r="C119" s="18" t="s">
        <v>521</v>
      </c>
      <c r="D119" s="17"/>
      <c r="E119" s="166"/>
      <c r="F119" s="66"/>
      <c r="G119" s="66"/>
      <c r="H119" s="15"/>
    </row>
    <row r="120" spans="1:8" s="6" customFormat="1" ht="33.75" x14ac:dyDescent="0.25">
      <c r="A120" s="87"/>
      <c r="B120" s="17"/>
      <c r="C120" s="83" t="s">
        <v>522</v>
      </c>
      <c r="D120" s="24" t="s">
        <v>51</v>
      </c>
      <c r="E120" s="65">
        <v>1</v>
      </c>
      <c r="F120" s="162"/>
      <c r="G120" s="66"/>
      <c r="H120" s="107"/>
    </row>
    <row r="121" spans="1:8" s="6" customFormat="1" x14ac:dyDescent="0.25">
      <c r="A121" s="87"/>
      <c r="B121" s="17"/>
      <c r="C121" s="83" t="s">
        <v>523</v>
      </c>
      <c r="D121" s="24" t="s">
        <v>51</v>
      </c>
      <c r="E121" s="65">
        <v>1</v>
      </c>
      <c r="F121" s="162"/>
      <c r="G121" s="66"/>
      <c r="H121" s="107"/>
    </row>
    <row r="122" spans="1:8" s="6" customFormat="1" x14ac:dyDescent="0.25">
      <c r="A122" s="87"/>
      <c r="B122" s="17"/>
      <c r="C122" s="83" t="s">
        <v>524</v>
      </c>
      <c r="D122" s="24" t="s">
        <v>51</v>
      </c>
      <c r="E122" s="65">
        <v>4</v>
      </c>
      <c r="F122" s="162"/>
      <c r="G122" s="66"/>
      <c r="H122" s="107"/>
    </row>
    <row r="123" spans="1:8" s="6" customFormat="1" x14ac:dyDescent="0.25">
      <c r="A123" s="87"/>
      <c r="B123" s="17"/>
      <c r="C123" s="83" t="s">
        <v>525</v>
      </c>
      <c r="D123" s="24" t="s">
        <v>51</v>
      </c>
      <c r="E123" s="65">
        <v>2</v>
      </c>
      <c r="F123" s="162"/>
      <c r="G123" s="66"/>
      <c r="H123" s="107"/>
    </row>
    <row r="124" spans="1:8" s="6" customFormat="1" x14ac:dyDescent="0.25">
      <c r="A124" s="87"/>
      <c r="B124" s="17"/>
      <c r="C124" s="83" t="s">
        <v>526</v>
      </c>
      <c r="D124" s="24" t="s">
        <v>51</v>
      </c>
      <c r="E124" s="65">
        <v>4</v>
      </c>
      <c r="F124" s="162"/>
      <c r="G124" s="66"/>
      <c r="H124" s="107"/>
    </row>
    <row r="125" spans="1:8" s="6" customFormat="1" x14ac:dyDescent="0.25">
      <c r="A125" s="87"/>
      <c r="B125" s="17"/>
      <c r="C125" s="83" t="s">
        <v>527</v>
      </c>
      <c r="D125" s="24" t="s">
        <v>51</v>
      </c>
      <c r="E125" s="65">
        <v>9</v>
      </c>
      <c r="F125" s="162"/>
      <c r="G125" s="66"/>
      <c r="H125" s="107"/>
    </row>
    <row r="126" spans="1:8" s="6" customFormat="1" x14ac:dyDescent="0.25">
      <c r="A126" s="87"/>
      <c r="B126" s="17"/>
      <c r="C126" s="83" t="s">
        <v>528</v>
      </c>
      <c r="D126" s="24" t="s">
        <v>51</v>
      </c>
      <c r="E126" s="65">
        <v>9</v>
      </c>
      <c r="F126" s="162"/>
      <c r="G126" s="66"/>
      <c r="H126" s="107"/>
    </row>
    <row r="127" spans="1:8" s="6" customFormat="1" x14ac:dyDescent="0.25">
      <c r="A127" s="87"/>
      <c r="B127" s="17"/>
      <c r="C127" s="18" t="s">
        <v>529</v>
      </c>
      <c r="D127" s="24" t="s">
        <v>51</v>
      </c>
      <c r="E127" s="65">
        <v>1</v>
      </c>
      <c r="F127" s="167"/>
      <c r="G127" s="66"/>
      <c r="H127" s="107"/>
    </row>
    <row r="128" spans="1:8" s="6" customFormat="1" x14ac:dyDescent="0.25">
      <c r="A128" s="87"/>
      <c r="B128" s="17"/>
      <c r="C128" s="18" t="s">
        <v>530</v>
      </c>
      <c r="D128" s="24" t="s">
        <v>51</v>
      </c>
      <c r="E128" s="65">
        <v>1</v>
      </c>
      <c r="F128" s="167"/>
      <c r="G128" s="66"/>
      <c r="H128" s="107"/>
    </row>
    <row r="129" spans="1:8" s="6" customFormat="1" ht="22.5" x14ac:dyDescent="0.25">
      <c r="A129" s="87"/>
      <c r="B129" s="17"/>
      <c r="C129" s="18" t="s">
        <v>531</v>
      </c>
      <c r="D129" s="24" t="s">
        <v>49</v>
      </c>
      <c r="E129" s="65">
        <v>1</v>
      </c>
      <c r="F129" s="28"/>
      <c r="G129" s="66"/>
      <c r="H129" s="107"/>
    </row>
    <row r="130" spans="1:8" s="6" customFormat="1" x14ac:dyDescent="0.25">
      <c r="A130" s="87"/>
      <c r="B130" s="17"/>
      <c r="C130" s="18"/>
      <c r="D130" s="24" t="s">
        <v>49</v>
      </c>
      <c r="E130" s="166">
        <v>1</v>
      </c>
      <c r="F130" s="66"/>
      <c r="G130" s="66">
        <f>$E130*F130</f>
        <v>0</v>
      </c>
      <c r="H130" s="107"/>
    </row>
    <row r="131" spans="1:8" s="6" customFormat="1" x14ac:dyDescent="0.25">
      <c r="A131" s="87"/>
      <c r="B131" s="17"/>
      <c r="C131" s="83"/>
      <c r="D131" s="17"/>
      <c r="E131" s="166"/>
      <c r="F131" s="66"/>
      <c r="G131" s="66"/>
      <c r="H131" s="107"/>
    </row>
    <row r="132" spans="1:8" s="6" customFormat="1" ht="45" x14ac:dyDescent="0.25">
      <c r="A132" s="87"/>
      <c r="B132" s="24" t="s">
        <v>532</v>
      </c>
      <c r="C132" s="18" t="s">
        <v>533</v>
      </c>
      <c r="D132" s="17"/>
      <c r="E132" s="166"/>
      <c r="F132" s="66"/>
      <c r="G132" s="66"/>
      <c r="H132" s="15"/>
    </row>
    <row r="133" spans="1:8" s="6" customFormat="1" ht="33.75" x14ac:dyDescent="0.25">
      <c r="A133" s="87"/>
      <c r="B133" s="17"/>
      <c r="C133" s="83" t="s">
        <v>522</v>
      </c>
      <c r="D133" s="24" t="s">
        <v>51</v>
      </c>
      <c r="E133" s="65">
        <v>1</v>
      </c>
      <c r="F133" s="162"/>
      <c r="G133" s="66"/>
      <c r="H133" s="107"/>
    </row>
    <row r="134" spans="1:8" s="6" customFormat="1" x14ac:dyDescent="0.25">
      <c r="A134" s="87"/>
      <c r="B134" s="17"/>
      <c r="C134" s="83" t="s">
        <v>524</v>
      </c>
      <c r="D134" s="24" t="s">
        <v>51</v>
      </c>
      <c r="E134" s="65">
        <v>4</v>
      </c>
      <c r="F134" s="162"/>
      <c r="G134" s="66"/>
      <c r="H134" s="107"/>
    </row>
    <row r="135" spans="1:8" s="6" customFormat="1" x14ac:dyDescent="0.25">
      <c r="A135" s="87"/>
      <c r="B135" s="17"/>
      <c r="C135" s="83" t="s">
        <v>525</v>
      </c>
      <c r="D135" s="24" t="s">
        <v>51</v>
      </c>
      <c r="E135" s="65">
        <v>2</v>
      </c>
      <c r="F135" s="162"/>
      <c r="G135" s="66"/>
      <c r="H135" s="107"/>
    </row>
    <row r="136" spans="1:8" s="6" customFormat="1" x14ac:dyDescent="0.25">
      <c r="A136" s="87"/>
      <c r="B136" s="17"/>
      <c r="C136" s="83" t="s">
        <v>526</v>
      </c>
      <c r="D136" s="24" t="s">
        <v>51</v>
      </c>
      <c r="E136" s="65">
        <v>2</v>
      </c>
      <c r="F136" s="162"/>
      <c r="G136" s="66"/>
      <c r="H136" s="107"/>
    </row>
    <row r="137" spans="1:8" s="6" customFormat="1" x14ac:dyDescent="0.25">
      <c r="A137" s="87"/>
      <c r="B137" s="17"/>
      <c r="C137" s="83" t="s">
        <v>527</v>
      </c>
      <c r="D137" s="24" t="s">
        <v>51</v>
      </c>
      <c r="E137" s="65">
        <v>9</v>
      </c>
      <c r="F137" s="162"/>
      <c r="G137" s="66"/>
      <c r="H137" s="107"/>
    </row>
    <row r="138" spans="1:8" s="6" customFormat="1" x14ac:dyDescent="0.25">
      <c r="A138" s="87"/>
      <c r="B138" s="17"/>
      <c r="C138" s="83" t="s">
        <v>528</v>
      </c>
      <c r="D138" s="24" t="s">
        <v>51</v>
      </c>
      <c r="E138" s="65">
        <v>9</v>
      </c>
      <c r="F138" s="162"/>
      <c r="G138" s="66"/>
      <c r="H138" s="107"/>
    </row>
    <row r="139" spans="1:8" s="6" customFormat="1" x14ac:dyDescent="0.25">
      <c r="A139" s="87"/>
      <c r="B139" s="17"/>
      <c r="C139" s="18" t="s">
        <v>529</v>
      </c>
      <c r="D139" s="24" t="s">
        <v>51</v>
      </c>
      <c r="E139" s="65">
        <v>1</v>
      </c>
      <c r="F139" s="167"/>
      <c r="G139" s="66"/>
      <c r="H139" s="107"/>
    </row>
    <row r="140" spans="1:8" s="6" customFormat="1" x14ac:dyDescent="0.25">
      <c r="A140" s="87"/>
      <c r="B140" s="17"/>
      <c r="C140" s="18" t="s">
        <v>530</v>
      </c>
      <c r="D140" s="24" t="s">
        <v>51</v>
      </c>
      <c r="E140" s="65">
        <v>1</v>
      </c>
      <c r="F140" s="167"/>
      <c r="G140" s="66"/>
      <c r="H140" s="107"/>
    </row>
    <row r="141" spans="1:8" s="6" customFormat="1" ht="22.5" x14ac:dyDescent="0.25">
      <c r="A141" s="87"/>
      <c r="B141" s="17"/>
      <c r="C141" s="18" t="s">
        <v>531</v>
      </c>
      <c r="D141" s="24" t="s">
        <v>49</v>
      </c>
      <c r="E141" s="65">
        <v>1</v>
      </c>
      <c r="F141" s="28"/>
      <c r="G141" s="66"/>
      <c r="H141" s="107"/>
    </row>
    <row r="142" spans="1:8" s="6" customFormat="1" x14ac:dyDescent="0.25">
      <c r="A142" s="87"/>
      <c r="B142" s="17"/>
      <c r="C142" s="18"/>
      <c r="D142" s="24" t="s">
        <v>49</v>
      </c>
      <c r="E142" s="166">
        <v>2</v>
      </c>
      <c r="F142" s="66"/>
      <c r="G142" s="66">
        <f>$E142*F142</f>
        <v>0</v>
      </c>
      <c r="H142" s="107"/>
    </row>
    <row r="143" spans="1:8" s="6" customFormat="1" x14ac:dyDescent="0.25">
      <c r="A143" s="87"/>
      <c r="B143" s="17"/>
      <c r="C143" s="18"/>
      <c r="D143" s="95"/>
      <c r="E143" s="198"/>
      <c r="F143" s="66"/>
      <c r="G143" s="194"/>
      <c r="H143" s="107"/>
    </row>
    <row r="144" spans="1:8" s="6" customFormat="1" ht="45" x14ac:dyDescent="0.25">
      <c r="A144" s="87"/>
      <c r="B144" s="24" t="s">
        <v>534</v>
      </c>
      <c r="C144" s="118" t="s">
        <v>535</v>
      </c>
      <c r="D144" s="24"/>
      <c r="E144" s="155"/>
      <c r="F144" s="28"/>
      <c r="G144" s="28"/>
      <c r="H144" s="15"/>
    </row>
    <row r="145" spans="1:8" s="6" customFormat="1" ht="22.5" x14ac:dyDescent="0.25">
      <c r="A145" s="87"/>
      <c r="B145" s="24"/>
      <c r="C145" s="71" t="s">
        <v>536</v>
      </c>
      <c r="D145" s="24" t="s">
        <v>51</v>
      </c>
      <c r="E145" s="155">
        <v>1</v>
      </c>
      <c r="F145" s="28"/>
      <c r="G145" s="28"/>
      <c r="H145" s="107"/>
    </row>
    <row r="146" spans="1:8" s="6" customFormat="1" x14ac:dyDescent="0.25">
      <c r="A146" s="87"/>
      <c r="B146" s="24"/>
      <c r="C146" s="113" t="s">
        <v>537</v>
      </c>
      <c r="D146" s="24" t="s">
        <v>51</v>
      </c>
      <c r="E146" s="155">
        <v>1</v>
      </c>
      <c r="F146" s="28"/>
      <c r="G146" s="28"/>
      <c r="H146" s="107"/>
    </row>
    <row r="147" spans="1:8" s="6" customFormat="1" ht="22.5" x14ac:dyDescent="0.25">
      <c r="A147" s="87"/>
      <c r="B147" s="24"/>
      <c r="C147" s="113" t="s">
        <v>538</v>
      </c>
      <c r="D147" s="24" t="s">
        <v>49</v>
      </c>
      <c r="E147" s="155">
        <v>1</v>
      </c>
      <c r="F147" s="28"/>
      <c r="G147" s="28"/>
      <c r="H147" s="107"/>
    </row>
    <row r="148" spans="1:8" s="6" customFormat="1" x14ac:dyDescent="0.25">
      <c r="A148" s="87"/>
      <c r="B148" s="24"/>
      <c r="C148" s="71" t="s">
        <v>539</v>
      </c>
      <c r="D148" s="24" t="s">
        <v>51</v>
      </c>
      <c r="E148" s="155">
        <v>4</v>
      </c>
      <c r="F148" s="28"/>
      <c r="G148" s="28"/>
      <c r="H148" s="107"/>
    </row>
    <row r="149" spans="1:8" s="6" customFormat="1" ht="22.5" x14ac:dyDescent="0.25">
      <c r="A149" s="87"/>
      <c r="B149" s="24"/>
      <c r="C149" s="71" t="s">
        <v>540</v>
      </c>
      <c r="D149" s="24" t="s">
        <v>51</v>
      </c>
      <c r="E149" s="155">
        <v>1</v>
      </c>
      <c r="F149" s="28"/>
      <c r="G149" s="28"/>
      <c r="H149" s="107"/>
    </row>
    <row r="150" spans="1:8" s="6" customFormat="1" x14ac:dyDescent="0.25">
      <c r="A150" s="87"/>
      <c r="B150" s="24"/>
      <c r="C150" s="113" t="s">
        <v>541</v>
      </c>
      <c r="D150" s="24" t="s">
        <v>51</v>
      </c>
      <c r="E150" s="155">
        <v>1</v>
      </c>
      <c r="F150" s="28"/>
      <c r="G150" s="28"/>
      <c r="H150" s="107"/>
    </row>
    <row r="151" spans="1:8" s="6" customFormat="1" x14ac:dyDescent="0.25">
      <c r="A151" s="87"/>
      <c r="B151" s="24"/>
      <c r="C151" s="71" t="s">
        <v>542</v>
      </c>
      <c r="D151" s="24" t="s">
        <v>51</v>
      </c>
      <c r="E151" s="155">
        <v>10</v>
      </c>
      <c r="F151" s="28"/>
      <c r="G151" s="28"/>
      <c r="H151" s="107"/>
    </row>
    <row r="152" spans="1:8" s="6" customFormat="1" x14ac:dyDescent="0.25">
      <c r="A152" s="87"/>
      <c r="B152" s="24"/>
      <c r="C152" s="113" t="s">
        <v>543</v>
      </c>
      <c r="D152" s="24" t="s">
        <v>51</v>
      </c>
      <c r="E152" s="155">
        <v>15</v>
      </c>
      <c r="F152" s="28"/>
      <c r="G152" s="28"/>
      <c r="H152" s="107"/>
    </row>
    <row r="153" spans="1:8" s="6" customFormat="1" x14ac:dyDescent="0.25">
      <c r="A153" s="87"/>
      <c r="B153" s="24"/>
      <c r="C153" s="113" t="s">
        <v>544</v>
      </c>
      <c r="D153" s="24" t="s">
        <v>51</v>
      </c>
      <c r="E153" s="155">
        <v>1</v>
      </c>
      <c r="F153" s="28"/>
      <c r="G153" s="28"/>
      <c r="H153" s="107"/>
    </row>
    <row r="154" spans="1:8" s="6" customFormat="1" x14ac:dyDescent="0.25">
      <c r="A154" s="87"/>
      <c r="B154" s="24"/>
      <c r="C154" s="113" t="s">
        <v>545</v>
      </c>
      <c r="D154" s="24" t="s">
        <v>51</v>
      </c>
      <c r="E154" s="155">
        <v>10</v>
      </c>
      <c r="F154" s="28"/>
      <c r="G154" s="28"/>
      <c r="H154" s="107"/>
    </row>
    <row r="155" spans="1:8" s="6" customFormat="1" x14ac:dyDescent="0.25">
      <c r="A155" s="87"/>
      <c r="B155" s="24"/>
      <c r="C155" s="113" t="s">
        <v>546</v>
      </c>
      <c r="D155" s="24" t="s">
        <v>51</v>
      </c>
      <c r="E155" s="155">
        <v>1</v>
      </c>
      <c r="F155" s="28"/>
      <c r="G155" s="28"/>
      <c r="H155" s="107"/>
    </row>
    <row r="156" spans="1:8" s="6" customFormat="1" ht="22.5" x14ac:dyDescent="0.25">
      <c r="A156" s="87"/>
      <c r="B156" s="24"/>
      <c r="C156" s="108" t="s">
        <v>547</v>
      </c>
      <c r="D156" s="24" t="s">
        <v>49</v>
      </c>
      <c r="E156" s="155">
        <v>1</v>
      </c>
      <c r="F156" s="28"/>
      <c r="G156" s="28"/>
      <c r="H156" s="107"/>
    </row>
    <row r="157" spans="1:8" s="6" customFormat="1" x14ac:dyDescent="0.25">
      <c r="A157" s="87"/>
      <c r="B157" s="24"/>
      <c r="C157" s="118"/>
      <c r="D157" s="24" t="s">
        <v>49</v>
      </c>
      <c r="E157" s="155">
        <v>3</v>
      </c>
      <c r="F157" s="28"/>
      <c r="G157" s="66">
        <f>$E157*F157</f>
        <v>0</v>
      </c>
      <c r="H157" s="107"/>
    </row>
    <row r="158" spans="1:8" s="6" customFormat="1" x14ac:dyDescent="0.25">
      <c r="A158" s="87"/>
      <c r="B158" s="17"/>
      <c r="C158" s="18"/>
      <c r="D158" s="95"/>
      <c r="E158" s="198"/>
      <c r="F158" s="66"/>
      <c r="G158" s="194"/>
      <c r="H158" s="107"/>
    </row>
    <row r="159" spans="1:8" s="6" customFormat="1" ht="45" x14ac:dyDescent="0.25">
      <c r="A159" s="87"/>
      <c r="B159" s="24" t="s">
        <v>548</v>
      </c>
      <c r="C159" s="83" t="s">
        <v>549</v>
      </c>
      <c r="D159" s="24" t="s">
        <v>49</v>
      </c>
      <c r="E159" s="166">
        <f>E130+E142+E157</f>
        <v>6</v>
      </c>
      <c r="F159" s="66"/>
      <c r="G159" s="66">
        <f>$E159*F159</f>
        <v>0</v>
      </c>
      <c r="H159" s="107"/>
    </row>
    <row r="160" spans="1:8" s="6" customFormat="1" x14ac:dyDescent="0.25">
      <c r="A160" s="87"/>
      <c r="B160" s="17"/>
      <c r="C160" s="18"/>
      <c r="D160" s="17"/>
      <c r="E160" s="166"/>
      <c r="F160" s="66"/>
      <c r="G160" s="66"/>
      <c r="H160" s="107"/>
    </row>
    <row r="161" spans="1:8" s="6" customFormat="1" ht="22.5" x14ac:dyDescent="0.25">
      <c r="A161" s="87"/>
      <c r="B161" s="24" t="s">
        <v>550</v>
      </c>
      <c r="C161" s="71" t="s">
        <v>551</v>
      </c>
      <c r="D161" s="24"/>
      <c r="E161" s="155"/>
      <c r="F161" s="28"/>
      <c r="G161" s="194"/>
      <c r="H161" s="107"/>
    </row>
    <row r="162" spans="1:8" s="6" customFormat="1" x14ac:dyDescent="0.25">
      <c r="A162" s="87"/>
      <c r="B162" s="24"/>
      <c r="C162" s="71" t="s">
        <v>552</v>
      </c>
      <c r="D162" s="24" t="s">
        <v>54</v>
      </c>
      <c r="E162" s="155">
        <v>35</v>
      </c>
      <c r="F162" s="28"/>
      <c r="G162" s="66">
        <f t="shared" ref="G162:G167" si="0">$E162*F162</f>
        <v>0</v>
      </c>
      <c r="H162" s="107"/>
    </row>
    <row r="163" spans="1:8" s="6" customFormat="1" x14ac:dyDescent="0.25">
      <c r="A163" s="87"/>
      <c r="B163" s="24"/>
      <c r="C163" s="71" t="s">
        <v>553</v>
      </c>
      <c r="D163" s="24" t="s">
        <v>54</v>
      </c>
      <c r="E163" s="155">
        <v>35</v>
      </c>
      <c r="F163" s="28"/>
      <c r="G163" s="66">
        <f t="shared" si="0"/>
        <v>0</v>
      </c>
      <c r="H163" s="107"/>
    </row>
    <row r="164" spans="1:8" s="6" customFormat="1" x14ac:dyDescent="0.25">
      <c r="A164" s="87"/>
      <c r="B164" s="24"/>
      <c r="C164" s="71" t="s">
        <v>554</v>
      </c>
      <c r="D164" s="24" t="s">
        <v>54</v>
      </c>
      <c r="E164" s="155">
        <v>220</v>
      </c>
      <c r="F164" s="28"/>
      <c r="G164" s="66">
        <f t="shared" si="0"/>
        <v>0</v>
      </c>
      <c r="H164" s="107"/>
    </row>
    <row r="165" spans="1:8" s="6" customFormat="1" x14ac:dyDescent="0.25">
      <c r="A165" s="87"/>
      <c r="B165" s="24"/>
      <c r="C165" s="71" t="s">
        <v>555</v>
      </c>
      <c r="D165" s="24" t="s">
        <v>54</v>
      </c>
      <c r="E165" s="155">
        <v>1550</v>
      </c>
      <c r="F165" s="28"/>
      <c r="G165" s="66">
        <f t="shared" si="0"/>
        <v>0</v>
      </c>
      <c r="H165" s="107"/>
    </row>
    <row r="166" spans="1:8" s="6" customFormat="1" x14ac:dyDescent="0.25">
      <c r="A166" s="87"/>
      <c r="B166" s="24"/>
      <c r="C166" s="71" t="s">
        <v>556</v>
      </c>
      <c r="D166" s="24" t="s">
        <v>54</v>
      </c>
      <c r="E166" s="155">
        <v>285</v>
      </c>
      <c r="F166" s="28"/>
      <c r="G166" s="66">
        <f t="shared" si="0"/>
        <v>0</v>
      </c>
      <c r="H166" s="107"/>
    </row>
    <row r="167" spans="1:8" s="6" customFormat="1" x14ac:dyDescent="0.25">
      <c r="A167" s="87"/>
      <c r="B167" s="24"/>
      <c r="C167" s="71" t="s">
        <v>557</v>
      </c>
      <c r="D167" s="24" t="s">
        <v>54</v>
      </c>
      <c r="E167" s="155">
        <v>75</v>
      </c>
      <c r="F167" s="28"/>
      <c r="G167" s="66">
        <f t="shared" si="0"/>
        <v>0</v>
      </c>
      <c r="H167" s="107"/>
    </row>
    <row r="168" spans="1:8" s="6" customFormat="1" x14ac:dyDescent="0.25">
      <c r="A168" s="87"/>
      <c r="B168" s="24"/>
      <c r="C168" s="71"/>
      <c r="D168" s="24"/>
      <c r="E168" s="155"/>
      <c r="F168" s="28"/>
      <c r="G168" s="28"/>
      <c r="H168" s="107"/>
    </row>
    <row r="169" spans="1:8" s="6" customFormat="1" ht="33.75" x14ac:dyDescent="0.25">
      <c r="A169" s="87"/>
      <c r="B169" s="24" t="s">
        <v>558</v>
      </c>
      <c r="C169" s="71" t="s">
        <v>559</v>
      </c>
      <c r="D169" s="24"/>
      <c r="E169" s="155"/>
      <c r="F169" s="28"/>
      <c r="G169" s="194"/>
      <c r="H169" s="107"/>
    </row>
    <row r="170" spans="1:8" s="6" customFormat="1" x14ac:dyDescent="0.25">
      <c r="A170" s="87"/>
      <c r="B170" s="24"/>
      <c r="C170" s="71" t="s">
        <v>552</v>
      </c>
      <c r="D170" s="24" t="s">
        <v>51</v>
      </c>
      <c r="E170" s="155">
        <v>2</v>
      </c>
      <c r="F170" s="28"/>
      <c r="G170" s="66">
        <f t="shared" ref="G170:G175" si="1">$E170*F170</f>
        <v>0</v>
      </c>
      <c r="H170" s="107"/>
    </row>
    <row r="171" spans="1:8" s="6" customFormat="1" x14ac:dyDescent="0.25">
      <c r="A171" s="87"/>
      <c r="B171" s="24"/>
      <c r="C171" s="71" t="s">
        <v>553</v>
      </c>
      <c r="D171" s="24" t="s">
        <v>51</v>
      </c>
      <c r="E171" s="155">
        <v>4</v>
      </c>
      <c r="F171" s="28"/>
      <c r="G171" s="66">
        <f t="shared" si="1"/>
        <v>0</v>
      </c>
      <c r="H171" s="107"/>
    </row>
    <row r="172" spans="1:8" s="6" customFormat="1" x14ac:dyDescent="0.25">
      <c r="A172" s="87"/>
      <c r="B172" s="24"/>
      <c r="C172" s="71" t="s">
        <v>554</v>
      </c>
      <c r="D172" s="24" t="s">
        <v>51</v>
      </c>
      <c r="E172" s="155">
        <v>17</v>
      </c>
      <c r="F172" s="28"/>
      <c r="G172" s="66">
        <f t="shared" si="1"/>
        <v>0</v>
      </c>
      <c r="H172" s="107"/>
    </row>
    <row r="173" spans="1:8" s="6" customFormat="1" x14ac:dyDescent="0.25">
      <c r="A173" s="87"/>
      <c r="B173" s="24"/>
      <c r="C173" s="71" t="s">
        <v>555</v>
      </c>
      <c r="D173" s="24" t="s">
        <v>51</v>
      </c>
      <c r="E173" s="155">
        <v>85</v>
      </c>
      <c r="F173" s="28"/>
      <c r="G173" s="66">
        <f t="shared" si="1"/>
        <v>0</v>
      </c>
      <c r="H173" s="107"/>
    </row>
    <row r="174" spans="1:8" s="6" customFormat="1" x14ac:dyDescent="0.25">
      <c r="A174" s="87"/>
      <c r="B174" s="24"/>
      <c r="C174" s="71" t="s">
        <v>560</v>
      </c>
      <c r="D174" s="24" t="s">
        <v>51</v>
      </c>
      <c r="E174" s="155">
        <v>7</v>
      </c>
      <c r="F174" s="28"/>
      <c r="G174" s="66">
        <f t="shared" si="1"/>
        <v>0</v>
      </c>
      <c r="H174" s="107"/>
    </row>
    <row r="175" spans="1:8" s="6" customFormat="1" x14ac:dyDescent="0.25">
      <c r="A175" s="87"/>
      <c r="B175" s="24"/>
      <c r="C175" s="71" t="s">
        <v>561</v>
      </c>
      <c r="D175" s="24" t="s">
        <v>51</v>
      </c>
      <c r="E175" s="155">
        <v>6</v>
      </c>
      <c r="F175" s="28"/>
      <c r="G175" s="66">
        <f t="shared" si="1"/>
        <v>0</v>
      </c>
      <c r="H175" s="107"/>
    </row>
    <row r="176" spans="1:8" s="6" customFormat="1" x14ac:dyDescent="0.25">
      <c r="A176" s="87"/>
      <c r="B176" s="24"/>
      <c r="C176" s="71"/>
      <c r="D176" s="24"/>
      <c r="E176" s="155"/>
      <c r="F176" s="28"/>
      <c r="G176" s="28"/>
      <c r="H176" s="107"/>
    </row>
    <row r="177" spans="1:8" ht="22.5" x14ac:dyDescent="0.25">
      <c r="B177" s="24" t="s">
        <v>562</v>
      </c>
      <c r="C177" s="18" t="s">
        <v>563</v>
      </c>
      <c r="D177" s="166"/>
      <c r="G177" s="28"/>
    </row>
    <row r="178" spans="1:8" s="6" customFormat="1" x14ac:dyDescent="0.25">
      <c r="A178" s="87"/>
      <c r="B178" s="24"/>
      <c r="C178" s="71" t="s">
        <v>552</v>
      </c>
      <c r="D178" s="166" t="s">
        <v>452</v>
      </c>
      <c r="E178" s="155">
        <v>2</v>
      </c>
      <c r="F178" s="28"/>
      <c r="G178" s="66">
        <f>$E178*F178</f>
        <v>0</v>
      </c>
      <c r="H178" s="107"/>
    </row>
    <row r="179" spans="1:8" s="6" customFormat="1" x14ac:dyDescent="0.25">
      <c r="A179" s="87"/>
      <c r="B179" s="24"/>
      <c r="C179" s="71" t="s">
        <v>553</v>
      </c>
      <c r="D179" s="166" t="s">
        <v>452</v>
      </c>
      <c r="E179" s="155">
        <v>3</v>
      </c>
      <c r="F179" s="28"/>
      <c r="G179" s="66">
        <f>$E179*F179</f>
        <v>0</v>
      </c>
      <c r="H179" s="107"/>
    </row>
    <row r="180" spans="1:8" s="6" customFormat="1" x14ac:dyDescent="0.25">
      <c r="A180" s="87"/>
      <c r="B180" s="24"/>
      <c r="C180" s="71" t="s">
        <v>554</v>
      </c>
      <c r="D180" s="166" t="s">
        <v>452</v>
      </c>
      <c r="E180" s="155">
        <v>7</v>
      </c>
      <c r="F180" s="28"/>
      <c r="G180" s="66">
        <f>$E180*F180</f>
        <v>0</v>
      </c>
      <c r="H180" s="107"/>
    </row>
    <row r="181" spans="1:8" s="6" customFormat="1" x14ac:dyDescent="0.25">
      <c r="A181" s="87"/>
      <c r="B181" s="24"/>
      <c r="C181" s="71" t="s">
        <v>555</v>
      </c>
      <c r="D181" s="166" t="s">
        <v>452</v>
      </c>
      <c r="E181" s="155">
        <v>72</v>
      </c>
      <c r="F181" s="28"/>
      <c r="G181" s="66">
        <f>$E181*F181</f>
        <v>0</v>
      </c>
      <c r="H181" s="107"/>
    </row>
    <row r="182" spans="1:8" s="6" customFormat="1" x14ac:dyDescent="0.25">
      <c r="A182" s="87"/>
      <c r="B182" s="24"/>
      <c r="C182" s="71" t="s">
        <v>560</v>
      </c>
      <c r="D182" s="166" t="s">
        <v>452</v>
      </c>
      <c r="E182" s="155">
        <v>3</v>
      </c>
      <c r="F182" s="28"/>
      <c r="G182" s="66">
        <f>$E182*F182</f>
        <v>0</v>
      </c>
      <c r="H182" s="107"/>
    </row>
    <row r="183" spans="1:8" x14ac:dyDescent="0.25">
      <c r="D183" s="166"/>
      <c r="G183" s="167"/>
    </row>
    <row r="184" spans="1:8" s="6" customFormat="1" ht="22.5" x14ac:dyDescent="0.25">
      <c r="A184" s="87"/>
      <c r="B184" s="24" t="s">
        <v>564</v>
      </c>
      <c r="C184" s="71" t="s">
        <v>565</v>
      </c>
      <c r="D184" s="24" t="s">
        <v>49</v>
      </c>
      <c r="E184" s="155">
        <v>30</v>
      </c>
      <c r="F184" s="28"/>
      <c r="G184" s="66">
        <f>$E184*F184</f>
        <v>0</v>
      </c>
      <c r="H184" s="107"/>
    </row>
    <row r="185" spans="1:8" s="6" customFormat="1" x14ac:dyDescent="0.25">
      <c r="A185" s="87"/>
      <c r="B185" s="24"/>
      <c r="C185" s="71"/>
      <c r="D185" s="24"/>
      <c r="E185" s="155"/>
      <c r="F185" s="28"/>
      <c r="G185" s="28"/>
      <c r="H185" s="107"/>
    </row>
    <row r="186" spans="1:8" s="6" customFormat="1" ht="22.5" x14ac:dyDescent="0.25">
      <c r="A186" s="87"/>
      <c r="B186" s="24" t="s">
        <v>566</v>
      </c>
      <c r="C186" s="118" t="s">
        <v>567</v>
      </c>
      <c r="D186" s="24" t="s">
        <v>54</v>
      </c>
      <c r="E186" s="155">
        <v>975</v>
      </c>
      <c r="F186" s="28"/>
      <c r="G186" s="66">
        <f>$E186*F186</f>
        <v>0</v>
      </c>
      <c r="H186" s="107"/>
    </row>
    <row r="187" spans="1:8" s="6" customFormat="1" x14ac:dyDescent="0.25">
      <c r="A187" s="87"/>
      <c r="B187" s="24"/>
      <c r="C187" s="118"/>
      <c r="D187" s="24"/>
      <c r="E187" s="155"/>
      <c r="F187" s="28"/>
      <c r="G187" s="28"/>
      <c r="H187" s="107"/>
    </row>
    <row r="188" spans="1:8" s="6" customFormat="1" ht="33.75" x14ac:dyDescent="0.25">
      <c r="A188" s="87"/>
      <c r="B188" s="24" t="s">
        <v>568</v>
      </c>
      <c r="C188" s="83" t="s">
        <v>569</v>
      </c>
      <c r="D188" s="24" t="s">
        <v>49</v>
      </c>
      <c r="E188" s="166">
        <v>9</v>
      </c>
      <c r="F188" s="66"/>
      <c r="G188" s="66">
        <f>$E188*F188</f>
        <v>0</v>
      </c>
      <c r="H188" s="107"/>
    </row>
    <row r="189" spans="1:8" s="6" customFormat="1" x14ac:dyDescent="0.25">
      <c r="A189" s="87"/>
      <c r="B189" s="24"/>
      <c r="C189" s="118"/>
      <c r="D189" s="24"/>
      <c r="E189" s="155"/>
      <c r="F189" s="28"/>
      <c r="G189" s="28"/>
      <c r="H189" s="107"/>
    </row>
    <row r="190" spans="1:8" s="6" customFormat="1" ht="45" x14ac:dyDescent="0.25">
      <c r="A190" s="87"/>
      <c r="B190" s="24" t="s">
        <v>570</v>
      </c>
      <c r="C190" s="83" t="s">
        <v>571</v>
      </c>
      <c r="D190" s="24" t="s">
        <v>49</v>
      </c>
      <c r="E190" s="155">
        <f>30+4+6+4</f>
        <v>44</v>
      </c>
      <c r="F190" s="66"/>
      <c r="G190" s="66">
        <f>$E190*F190</f>
        <v>0</v>
      </c>
      <c r="H190" s="107"/>
    </row>
    <row r="191" spans="1:8" s="6" customFormat="1" x14ac:dyDescent="0.25">
      <c r="A191" s="87"/>
      <c r="B191" s="24"/>
      <c r="C191" s="83"/>
      <c r="D191" s="17"/>
      <c r="E191" s="166"/>
      <c r="F191" s="66"/>
      <c r="G191" s="66"/>
      <c r="H191" s="107"/>
    </row>
    <row r="192" spans="1:8" s="6" customFormat="1" ht="33.75" x14ac:dyDescent="0.25">
      <c r="A192" s="87"/>
      <c r="B192" s="24" t="s">
        <v>572</v>
      </c>
      <c r="C192" s="83" t="s">
        <v>573</v>
      </c>
      <c r="D192" s="24" t="s">
        <v>54</v>
      </c>
      <c r="E192" s="166">
        <v>975</v>
      </c>
      <c r="F192" s="66"/>
      <c r="G192" s="66">
        <f>$E192*F192</f>
        <v>0</v>
      </c>
      <c r="H192" s="107"/>
    </row>
    <row r="193" spans="1:8" s="6" customFormat="1" x14ac:dyDescent="0.25">
      <c r="A193" s="87"/>
      <c r="B193" s="24"/>
      <c r="C193" s="83"/>
      <c r="D193" s="17"/>
      <c r="E193" s="166"/>
      <c r="F193" s="66"/>
      <c r="G193" s="66"/>
      <c r="H193" s="107"/>
    </row>
    <row r="194" spans="1:8" s="6" customFormat="1" ht="22.5" x14ac:dyDescent="0.25">
      <c r="A194" s="87"/>
      <c r="B194" s="24" t="s">
        <v>574</v>
      </c>
      <c r="C194" s="18" t="s">
        <v>575</v>
      </c>
      <c r="D194" s="24" t="s">
        <v>54</v>
      </c>
      <c r="E194" s="166">
        <v>975</v>
      </c>
      <c r="F194" s="66"/>
      <c r="G194" s="66">
        <f>$E194*F194</f>
        <v>0</v>
      </c>
      <c r="H194" s="107"/>
    </row>
    <row r="195" spans="1:8" s="6" customFormat="1" x14ac:dyDescent="0.25">
      <c r="A195" s="87"/>
      <c r="B195" s="24"/>
      <c r="C195" s="83"/>
      <c r="D195" s="17"/>
      <c r="E195" s="166"/>
      <c r="F195" s="66"/>
      <c r="G195" s="66"/>
      <c r="H195" s="107"/>
    </row>
    <row r="196" spans="1:8" s="6" customFormat="1" ht="22.5" x14ac:dyDescent="0.25">
      <c r="A196" s="87"/>
      <c r="B196" s="24" t="s">
        <v>576</v>
      </c>
      <c r="C196" s="118" t="s">
        <v>577</v>
      </c>
      <c r="D196" s="24"/>
      <c r="E196" s="166"/>
      <c r="F196" s="66"/>
      <c r="G196" s="194"/>
      <c r="H196" s="107"/>
    </row>
    <row r="197" spans="1:8" s="6" customFormat="1" x14ac:dyDescent="0.25">
      <c r="A197" s="87"/>
      <c r="B197" s="24"/>
      <c r="C197" s="118" t="s">
        <v>578</v>
      </c>
      <c r="D197" s="24" t="s">
        <v>54</v>
      </c>
      <c r="E197" s="166">
        <v>450</v>
      </c>
      <c r="F197" s="66"/>
      <c r="G197" s="66">
        <f>$E197*F197</f>
        <v>0</v>
      </c>
      <c r="H197" s="107"/>
    </row>
    <row r="198" spans="1:8" s="6" customFormat="1" x14ac:dyDescent="0.25">
      <c r="A198" s="87"/>
      <c r="B198" s="24"/>
      <c r="C198" s="118" t="s">
        <v>579</v>
      </c>
      <c r="D198" s="24" t="s">
        <v>54</v>
      </c>
      <c r="E198" s="166">
        <v>450</v>
      </c>
      <c r="F198" s="66"/>
      <c r="G198" s="66">
        <f>$E198*F198</f>
        <v>0</v>
      </c>
      <c r="H198" s="107"/>
    </row>
    <row r="199" spans="1:8" s="6" customFormat="1" x14ac:dyDescent="0.25">
      <c r="A199" s="87"/>
      <c r="B199" s="24"/>
      <c r="C199" s="118" t="s">
        <v>580</v>
      </c>
      <c r="D199" s="24" t="s">
        <v>54</v>
      </c>
      <c r="E199" s="166">
        <v>420</v>
      </c>
      <c r="F199" s="66"/>
      <c r="G199" s="66">
        <f>$E199*F199</f>
        <v>0</v>
      </c>
      <c r="H199" s="107"/>
    </row>
    <row r="200" spans="1:8" s="6" customFormat="1" x14ac:dyDescent="0.25">
      <c r="A200" s="87"/>
      <c r="B200" s="24"/>
      <c r="C200" s="18"/>
      <c r="D200" s="17"/>
      <c r="E200" s="166"/>
      <c r="F200" s="66"/>
      <c r="G200" s="66"/>
      <c r="H200" s="107"/>
    </row>
    <row r="201" spans="1:8" s="6" customFormat="1" x14ac:dyDescent="0.25">
      <c r="A201" s="87"/>
      <c r="B201" s="24" t="s">
        <v>581</v>
      </c>
      <c r="C201" s="18" t="s">
        <v>582</v>
      </c>
      <c r="D201" s="17" t="s">
        <v>49</v>
      </c>
      <c r="E201" s="166">
        <v>1</v>
      </c>
      <c r="F201" s="66"/>
      <c r="G201" s="66">
        <f>$E201*F201</f>
        <v>0</v>
      </c>
      <c r="H201" s="107"/>
    </row>
    <row r="202" spans="1:8" s="6" customFormat="1" x14ac:dyDescent="0.25">
      <c r="A202" s="87"/>
      <c r="B202" s="24"/>
      <c r="C202" s="18"/>
      <c r="D202" s="17"/>
      <c r="E202" s="166"/>
      <c r="F202" s="66"/>
      <c r="G202" s="66"/>
      <c r="H202" s="107"/>
    </row>
    <row r="203" spans="1:8" s="6" customFormat="1" ht="22.5" x14ac:dyDescent="0.25">
      <c r="A203" s="87"/>
      <c r="B203" s="24" t="s">
        <v>583</v>
      </c>
      <c r="C203" s="18" t="s">
        <v>584</v>
      </c>
      <c r="D203" s="17" t="s">
        <v>49</v>
      </c>
      <c r="E203" s="166">
        <v>1</v>
      </c>
      <c r="F203" s="66"/>
      <c r="G203" s="66">
        <f>$E203*F203</f>
        <v>0</v>
      </c>
      <c r="H203" s="107"/>
    </row>
    <row r="204" spans="1:8" s="6" customFormat="1" x14ac:dyDescent="0.25">
      <c r="A204" s="87"/>
      <c r="B204" s="24"/>
      <c r="C204" s="18"/>
      <c r="D204" s="17"/>
      <c r="E204" s="166"/>
      <c r="F204" s="66"/>
      <c r="G204" s="66"/>
      <c r="H204" s="107"/>
    </row>
    <row r="205" spans="1:8" s="6" customFormat="1" ht="22.5" x14ac:dyDescent="0.25">
      <c r="A205" s="87"/>
      <c r="B205" s="24" t="s">
        <v>585</v>
      </c>
      <c r="C205" s="83" t="s">
        <v>586</v>
      </c>
      <c r="D205" s="17"/>
      <c r="E205" s="166"/>
      <c r="F205" s="66"/>
      <c r="G205" s="66"/>
      <c r="H205" s="107"/>
    </row>
    <row r="206" spans="1:8" s="6" customFormat="1" x14ac:dyDescent="0.25">
      <c r="A206" s="87"/>
      <c r="B206" s="17"/>
      <c r="C206" s="83" t="s">
        <v>587</v>
      </c>
      <c r="D206" s="64"/>
      <c r="E206" s="65"/>
      <c r="F206" s="167"/>
      <c r="G206" s="66"/>
      <c r="H206" s="107"/>
    </row>
    <row r="207" spans="1:8" s="6" customFormat="1" x14ac:dyDescent="0.25">
      <c r="A207" s="87"/>
      <c r="B207" s="24"/>
      <c r="C207" s="83" t="s">
        <v>588</v>
      </c>
      <c r="D207" s="64"/>
      <c r="E207" s="65"/>
      <c r="F207" s="167"/>
      <c r="G207" s="66"/>
      <c r="H207" s="107"/>
    </row>
    <row r="208" spans="1:8" s="6" customFormat="1" x14ac:dyDescent="0.25">
      <c r="A208" s="87"/>
      <c r="B208" s="17"/>
      <c r="C208" s="83" t="s">
        <v>589</v>
      </c>
      <c r="D208" s="64"/>
      <c r="E208" s="65"/>
      <c r="F208" s="167"/>
      <c r="G208" s="66"/>
      <c r="H208" s="107"/>
    </row>
    <row r="209" spans="1:8" s="6" customFormat="1" x14ac:dyDescent="0.25">
      <c r="A209" s="87"/>
      <c r="B209" s="17"/>
      <c r="C209" s="83" t="s">
        <v>590</v>
      </c>
      <c r="D209" s="64"/>
      <c r="E209" s="65"/>
      <c r="F209" s="167"/>
      <c r="G209" s="66"/>
      <c r="H209" s="107"/>
    </row>
    <row r="210" spans="1:8" s="6" customFormat="1" x14ac:dyDescent="0.25">
      <c r="A210" s="87"/>
      <c r="B210" s="17"/>
      <c r="C210" s="83" t="s">
        <v>591</v>
      </c>
      <c r="D210" s="64"/>
      <c r="E210" s="65"/>
      <c r="F210" s="167"/>
      <c r="G210" s="66"/>
      <c r="H210" s="107"/>
    </row>
    <row r="211" spans="1:8" s="6" customFormat="1" x14ac:dyDescent="0.25">
      <c r="A211" s="87"/>
      <c r="B211" s="17"/>
      <c r="C211" s="83" t="s">
        <v>592</v>
      </c>
      <c r="D211" s="64"/>
      <c r="E211" s="65"/>
      <c r="F211" s="167"/>
      <c r="G211" s="66"/>
      <c r="H211" s="107"/>
    </row>
    <row r="212" spans="1:8" s="6" customFormat="1" x14ac:dyDescent="0.25">
      <c r="A212" s="87"/>
      <c r="B212" s="17"/>
      <c r="C212" s="83" t="s">
        <v>593</v>
      </c>
      <c r="D212" s="64"/>
      <c r="E212" s="65"/>
      <c r="F212" s="167"/>
      <c r="G212" s="66"/>
      <c r="H212" s="107"/>
    </row>
    <row r="213" spans="1:8" s="6" customFormat="1" x14ac:dyDescent="0.25">
      <c r="A213" s="87"/>
      <c r="B213" s="17"/>
      <c r="C213" s="83" t="s">
        <v>594</v>
      </c>
      <c r="D213" s="64"/>
      <c r="E213" s="65"/>
      <c r="F213" s="167"/>
      <c r="G213" s="66"/>
      <c r="H213" s="107"/>
    </row>
    <row r="214" spans="1:8" s="6" customFormat="1" x14ac:dyDescent="0.25">
      <c r="A214" s="87"/>
      <c r="B214" s="17"/>
      <c r="C214" s="18"/>
      <c r="D214" s="24" t="s">
        <v>49</v>
      </c>
      <c r="E214" s="155">
        <v>1</v>
      </c>
      <c r="F214" s="28"/>
      <c r="G214" s="66">
        <f>$E214*F214</f>
        <v>0</v>
      </c>
      <c r="H214" s="107"/>
    </row>
    <row r="215" spans="1:8" s="6" customFormat="1" x14ac:dyDescent="0.25">
      <c r="A215" s="87"/>
      <c r="B215" s="17"/>
      <c r="C215" s="18"/>
      <c r="D215" s="24"/>
      <c r="E215" s="155"/>
      <c r="F215" s="28"/>
      <c r="G215" s="28"/>
      <c r="H215" s="107"/>
    </row>
    <row r="216" spans="1:8" s="6" customFormat="1" ht="22.5" x14ac:dyDescent="0.25">
      <c r="A216" s="87"/>
      <c r="B216" s="24" t="s">
        <v>595</v>
      </c>
      <c r="C216" s="118" t="s">
        <v>596</v>
      </c>
      <c r="D216" s="24" t="s">
        <v>49</v>
      </c>
      <c r="E216" s="155">
        <v>1</v>
      </c>
      <c r="F216" s="28"/>
      <c r="G216" s="66">
        <f>$E216*F216</f>
        <v>0</v>
      </c>
      <c r="H216" s="107"/>
    </row>
    <row r="217" spans="1:8" s="6" customFormat="1" x14ac:dyDescent="0.25">
      <c r="A217" s="87"/>
      <c r="B217" s="24"/>
      <c r="C217" s="118"/>
      <c r="D217" s="24"/>
      <c r="E217" s="155"/>
      <c r="F217" s="28"/>
      <c r="G217" s="194"/>
      <c r="H217" s="107"/>
    </row>
    <row r="218" spans="1:8" x14ac:dyDescent="0.25">
      <c r="B218" s="24" t="s">
        <v>597</v>
      </c>
      <c r="C218" s="71" t="s">
        <v>598</v>
      </c>
      <c r="D218" s="155" t="s">
        <v>452</v>
      </c>
      <c r="E218" s="155">
        <v>0.05</v>
      </c>
      <c r="F218" s="28"/>
      <c r="G218" s="28">
        <f>$E218*SUM(G105:G216)</f>
        <v>0</v>
      </c>
    </row>
    <row r="219" spans="1:8" s="6" customFormat="1" x14ac:dyDescent="0.25">
      <c r="A219" s="87"/>
      <c r="B219" s="24"/>
      <c r="C219" s="118"/>
      <c r="D219" s="24"/>
      <c r="E219" s="155"/>
      <c r="F219" s="28"/>
      <c r="G219" s="28"/>
      <c r="H219" s="107"/>
    </row>
    <row r="220" spans="1:8" s="148" customFormat="1" x14ac:dyDescent="0.25">
      <c r="A220" s="87"/>
      <c r="B220" s="156" t="s">
        <v>866</v>
      </c>
      <c r="C220" s="157" t="s">
        <v>19</v>
      </c>
      <c r="D220" s="164"/>
      <c r="E220" s="158"/>
      <c r="F220" s="199"/>
      <c r="G220" s="199">
        <f>SUM(G104:G219)</f>
        <v>0</v>
      </c>
      <c r="H220" s="200"/>
    </row>
    <row r="221" spans="1:8" x14ac:dyDescent="0.25">
      <c r="D221" s="166"/>
      <c r="G221" s="167"/>
    </row>
    <row r="222" spans="1:8" s="44" customFormat="1" x14ac:dyDescent="0.25">
      <c r="A222" s="87"/>
      <c r="B222" s="156" t="s">
        <v>867</v>
      </c>
      <c r="C222" s="157" t="s">
        <v>21</v>
      </c>
      <c r="D222" s="158"/>
      <c r="E222" s="158"/>
      <c r="F222" s="159"/>
      <c r="G222" s="160"/>
      <c r="H222" s="165"/>
    </row>
    <row r="223" spans="1:8" ht="22.5" x14ac:dyDescent="0.25">
      <c r="C223" s="18" t="s">
        <v>599</v>
      </c>
      <c r="E223" s="101"/>
      <c r="F223" s="167"/>
      <c r="G223" s="167"/>
    </row>
    <row r="224" spans="1:8" x14ac:dyDescent="0.25">
      <c r="C224" s="18" t="s">
        <v>600</v>
      </c>
      <c r="E224" s="108"/>
      <c r="F224" s="167"/>
      <c r="G224" s="167"/>
    </row>
    <row r="225" spans="1:8" ht="45" x14ac:dyDescent="0.25">
      <c r="C225" s="18" t="s">
        <v>601</v>
      </c>
      <c r="E225" s="108"/>
      <c r="F225" s="167"/>
      <c r="G225" s="167"/>
    </row>
    <row r="226" spans="1:8" ht="33.75" x14ac:dyDescent="0.25">
      <c r="C226" s="18" t="s">
        <v>602</v>
      </c>
      <c r="E226" s="108"/>
      <c r="F226" s="167"/>
      <c r="G226" s="167"/>
    </row>
    <row r="227" spans="1:8" x14ac:dyDescent="0.25">
      <c r="C227" s="18" t="s">
        <v>603</v>
      </c>
      <c r="E227" s="108"/>
      <c r="F227" s="167"/>
      <c r="G227" s="167"/>
    </row>
    <row r="228" spans="1:8" x14ac:dyDescent="0.25">
      <c r="C228" s="201"/>
      <c r="D228" s="202"/>
      <c r="E228" s="203"/>
      <c r="F228" s="204"/>
      <c r="G228" s="167"/>
    </row>
    <row r="229" spans="1:8" x14ac:dyDescent="0.25">
      <c r="B229" s="24" t="s">
        <v>299</v>
      </c>
      <c r="C229" s="18" t="s">
        <v>604</v>
      </c>
      <c r="D229" s="166" t="s">
        <v>450</v>
      </c>
      <c r="E229" s="155">
        <v>4</v>
      </c>
      <c r="G229" s="66">
        <f>$E229*F229</f>
        <v>0</v>
      </c>
    </row>
    <row r="230" spans="1:8" x14ac:dyDescent="0.25">
      <c r="D230" s="166"/>
      <c r="E230" s="155"/>
      <c r="G230" s="167"/>
    </row>
    <row r="231" spans="1:8" x14ac:dyDescent="0.25">
      <c r="B231" s="24" t="s">
        <v>300</v>
      </c>
      <c r="C231" s="18" t="s">
        <v>605</v>
      </c>
      <c r="D231" s="166" t="s">
        <v>54</v>
      </c>
      <c r="E231" s="155">
        <v>510</v>
      </c>
      <c r="G231" s="66">
        <f>$E231*F231</f>
        <v>0</v>
      </c>
    </row>
    <row r="232" spans="1:8" x14ac:dyDescent="0.25">
      <c r="D232" s="166"/>
      <c r="E232" s="155"/>
      <c r="G232" s="167"/>
    </row>
    <row r="233" spans="1:8" ht="33.75" x14ac:dyDescent="0.25">
      <c r="B233" s="24" t="s">
        <v>302</v>
      </c>
      <c r="C233" s="18" t="s">
        <v>606</v>
      </c>
      <c r="D233" s="166" t="s">
        <v>51</v>
      </c>
      <c r="E233" s="155">
        <v>1</v>
      </c>
      <c r="G233" s="66">
        <f>$E233*F233</f>
        <v>0</v>
      </c>
    </row>
    <row r="234" spans="1:8" x14ac:dyDescent="0.25">
      <c r="D234" s="166"/>
      <c r="E234" s="155"/>
      <c r="G234" s="167"/>
    </row>
    <row r="235" spans="1:8" ht="22.5" x14ac:dyDescent="0.25">
      <c r="B235" s="24" t="s">
        <v>607</v>
      </c>
      <c r="C235" s="18" t="s">
        <v>608</v>
      </c>
      <c r="D235" s="166" t="s">
        <v>51</v>
      </c>
      <c r="E235" s="155">
        <v>1</v>
      </c>
      <c r="G235" s="66">
        <f>$E235*F235</f>
        <v>0</v>
      </c>
    </row>
    <row r="236" spans="1:8" x14ac:dyDescent="0.25">
      <c r="D236" s="166"/>
      <c r="E236" s="155"/>
      <c r="G236" s="167"/>
    </row>
    <row r="237" spans="1:8" s="6" customFormat="1" ht="45" x14ac:dyDescent="0.25">
      <c r="A237" s="87"/>
      <c r="B237" s="24" t="s">
        <v>609</v>
      </c>
      <c r="C237" s="71" t="s">
        <v>610</v>
      </c>
      <c r="D237" s="26" t="s">
        <v>70</v>
      </c>
      <c r="E237" s="191">
        <v>120</v>
      </c>
      <c r="F237" s="192"/>
      <c r="G237" s="66">
        <f>$E237*F237</f>
        <v>0</v>
      </c>
      <c r="H237" s="107"/>
    </row>
    <row r="238" spans="1:8" s="6" customFormat="1" x14ac:dyDescent="0.25">
      <c r="A238" s="87"/>
      <c r="B238" s="64"/>
      <c r="C238" s="71"/>
      <c r="D238" s="26"/>
      <c r="E238" s="191"/>
      <c r="F238" s="193"/>
      <c r="G238" s="66"/>
      <c r="H238" s="107"/>
    </row>
    <row r="239" spans="1:8" s="6" customFormat="1" ht="22.5" x14ac:dyDescent="0.25">
      <c r="A239" s="87"/>
      <c r="B239" s="24" t="s">
        <v>611</v>
      </c>
      <c r="C239" s="71" t="s">
        <v>510</v>
      </c>
      <c r="D239" s="26" t="s">
        <v>70</v>
      </c>
      <c r="E239" s="191">
        <f>+E237*0.05</f>
        <v>6</v>
      </c>
      <c r="F239" s="192"/>
      <c r="G239" s="66">
        <f>$E239*F239</f>
        <v>0</v>
      </c>
      <c r="H239" s="107"/>
    </row>
    <row r="240" spans="1:8" s="6" customFormat="1" x14ac:dyDescent="0.25">
      <c r="A240" s="87"/>
      <c r="B240" s="64"/>
      <c r="C240" s="71"/>
      <c r="D240" s="26"/>
      <c r="E240" s="191"/>
      <c r="F240" s="193"/>
      <c r="G240" s="66"/>
      <c r="H240" s="107"/>
    </row>
    <row r="241" spans="1:8" s="6" customFormat="1" ht="33.75" x14ac:dyDescent="0.25">
      <c r="A241" s="87"/>
      <c r="B241" s="24" t="s">
        <v>612</v>
      </c>
      <c r="C241" s="71" t="s">
        <v>512</v>
      </c>
      <c r="D241" s="26" t="s">
        <v>70</v>
      </c>
      <c r="E241" s="191">
        <v>43</v>
      </c>
      <c r="F241" s="192"/>
      <c r="G241" s="66">
        <f>$E241*F241</f>
        <v>0</v>
      </c>
      <c r="H241" s="107"/>
    </row>
    <row r="242" spans="1:8" s="6" customFormat="1" x14ac:dyDescent="0.25">
      <c r="A242" s="87"/>
      <c r="B242" s="64"/>
      <c r="C242" s="71"/>
      <c r="D242" s="26"/>
      <c r="E242" s="191"/>
      <c r="F242" s="193"/>
      <c r="G242" s="66"/>
      <c r="H242" s="107"/>
    </row>
    <row r="243" spans="1:8" s="6" customFormat="1" x14ac:dyDescent="0.25">
      <c r="A243" s="87"/>
      <c r="B243" s="24" t="s">
        <v>613</v>
      </c>
      <c r="C243" s="71" t="s">
        <v>514</v>
      </c>
      <c r="D243" s="26" t="s">
        <v>70</v>
      </c>
      <c r="E243" s="191">
        <f>+E237+E239-E241</f>
        <v>83</v>
      </c>
      <c r="F243" s="192"/>
      <c r="G243" s="66">
        <f>$E243*F243</f>
        <v>0</v>
      </c>
      <c r="H243" s="107"/>
    </row>
    <row r="244" spans="1:8" s="6" customFormat="1" x14ac:dyDescent="0.25">
      <c r="A244" s="87"/>
      <c r="B244" s="64"/>
      <c r="C244" s="71"/>
      <c r="D244" s="26"/>
      <c r="E244" s="191"/>
      <c r="F244" s="192"/>
      <c r="G244" s="194"/>
      <c r="H244" s="107"/>
    </row>
    <row r="245" spans="1:8" s="6" customFormat="1" x14ac:dyDescent="0.25">
      <c r="A245" s="87"/>
      <c r="B245" s="24" t="s">
        <v>614</v>
      </c>
      <c r="C245" s="71" t="s">
        <v>516</v>
      </c>
      <c r="D245" s="64" t="s">
        <v>517</v>
      </c>
      <c r="E245" s="191">
        <f>+(E239+E237)*1.35-E243</f>
        <v>87.100000000000023</v>
      </c>
      <c r="F245" s="192"/>
      <c r="G245" s="66">
        <f>$E245*F245</f>
        <v>0</v>
      </c>
      <c r="H245" s="107"/>
    </row>
    <row r="246" spans="1:8" s="6" customFormat="1" x14ac:dyDescent="0.25">
      <c r="A246" s="87"/>
      <c r="B246" s="64"/>
      <c r="C246" s="71"/>
      <c r="D246" s="64"/>
      <c r="E246" s="191"/>
      <c r="F246" s="192"/>
      <c r="G246" s="194"/>
      <c r="H246" s="107"/>
    </row>
    <row r="247" spans="1:8" s="6" customFormat="1" ht="45" x14ac:dyDescent="0.25">
      <c r="A247" s="87"/>
      <c r="B247" s="24" t="s">
        <v>615</v>
      </c>
      <c r="C247" s="18" t="s">
        <v>616</v>
      </c>
      <c r="D247" s="17"/>
      <c r="E247" s="155"/>
      <c r="F247" s="66"/>
      <c r="G247" s="66"/>
      <c r="H247" s="107"/>
    </row>
    <row r="248" spans="1:8" s="6" customFormat="1" ht="22.5" x14ac:dyDescent="0.25">
      <c r="A248" s="87"/>
      <c r="B248" s="17"/>
      <c r="C248" s="83" t="s">
        <v>617</v>
      </c>
      <c r="D248" s="24" t="s">
        <v>51</v>
      </c>
      <c r="E248" s="27">
        <v>1</v>
      </c>
      <c r="F248" s="162"/>
      <c r="G248" s="66"/>
      <c r="H248" s="107"/>
    </row>
    <row r="249" spans="1:8" s="6" customFormat="1" x14ac:dyDescent="0.25">
      <c r="A249" s="87"/>
      <c r="B249" s="24"/>
      <c r="C249" s="83" t="s">
        <v>618</v>
      </c>
      <c r="D249" s="24" t="s">
        <v>51</v>
      </c>
      <c r="E249" s="27">
        <v>1</v>
      </c>
      <c r="F249" s="162"/>
      <c r="G249" s="66"/>
      <c r="H249" s="107"/>
    </row>
    <row r="250" spans="1:8" s="6" customFormat="1" x14ac:dyDescent="0.25">
      <c r="A250" s="87"/>
      <c r="B250" s="17"/>
      <c r="C250" s="83" t="s">
        <v>619</v>
      </c>
      <c r="D250" s="24" t="s">
        <v>51</v>
      </c>
      <c r="E250" s="27">
        <v>5</v>
      </c>
      <c r="F250" s="162"/>
      <c r="G250" s="66"/>
      <c r="H250" s="107"/>
    </row>
    <row r="251" spans="1:8" s="6" customFormat="1" x14ac:dyDescent="0.25">
      <c r="A251" s="87"/>
      <c r="B251" s="17"/>
      <c r="C251" s="18" t="s">
        <v>620</v>
      </c>
      <c r="D251" s="24" t="s">
        <v>51</v>
      </c>
      <c r="E251" s="27">
        <v>15</v>
      </c>
      <c r="F251" s="162"/>
      <c r="G251" s="66"/>
      <c r="H251" s="107"/>
    </row>
    <row r="252" spans="1:8" s="6" customFormat="1" x14ac:dyDescent="0.25">
      <c r="A252" s="87"/>
      <c r="B252" s="17"/>
      <c r="C252" s="18" t="s">
        <v>621</v>
      </c>
      <c r="D252" s="24" t="s">
        <v>51</v>
      </c>
      <c r="E252" s="27">
        <v>2</v>
      </c>
      <c r="F252" s="162"/>
      <c r="G252" s="66"/>
      <c r="H252" s="107"/>
    </row>
    <row r="253" spans="1:8" s="6" customFormat="1" x14ac:dyDescent="0.25">
      <c r="A253" s="87"/>
      <c r="B253" s="17"/>
      <c r="C253" s="18" t="s">
        <v>622</v>
      </c>
      <c r="D253" s="24" t="s">
        <v>51</v>
      </c>
      <c r="E253" s="27">
        <v>6</v>
      </c>
      <c r="F253" s="162"/>
      <c r="G253" s="66"/>
      <c r="H253" s="107"/>
    </row>
    <row r="254" spans="1:8" s="6" customFormat="1" x14ac:dyDescent="0.25">
      <c r="A254" s="87"/>
      <c r="B254" s="17"/>
      <c r="C254" s="71" t="s">
        <v>623</v>
      </c>
      <c r="D254" s="24" t="s">
        <v>51</v>
      </c>
      <c r="E254" s="27">
        <v>4</v>
      </c>
      <c r="F254" s="162"/>
      <c r="G254" s="66"/>
      <c r="H254" s="107"/>
    </row>
    <row r="255" spans="1:8" s="6" customFormat="1" x14ac:dyDescent="0.25">
      <c r="A255" s="87"/>
      <c r="B255" s="205"/>
      <c r="C255" s="206" t="s">
        <v>624</v>
      </c>
      <c r="D255" s="24" t="s">
        <v>51</v>
      </c>
      <c r="E255" s="27">
        <v>1</v>
      </c>
      <c r="F255" s="162"/>
      <c r="G255" s="66"/>
      <c r="H255" s="107"/>
    </row>
    <row r="256" spans="1:8" s="6" customFormat="1" x14ac:dyDescent="0.25">
      <c r="A256" s="87"/>
      <c r="B256" s="205"/>
      <c r="C256" s="18" t="s">
        <v>625</v>
      </c>
      <c r="D256" s="24" t="s">
        <v>51</v>
      </c>
      <c r="E256" s="27">
        <v>1</v>
      </c>
      <c r="F256" s="162"/>
      <c r="G256" s="66"/>
      <c r="H256" s="107"/>
    </row>
    <row r="257" spans="1:8" s="6" customFormat="1" x14ac:dyDescent="0.25">
      <c r="A257" s="87"/>
      <c r="B257" s="205"/>
      <c r="C257" s="71" t="s">
        <v>626</v>
      </c>
      <c r="D257" s="24" t="s">
        <v>51</v>
      </c>
      <c r="E257" s="27">
        <v>6</v>
      </c>
      <c r="F257" s="162"/>
      <c r="G257" s="66"/>
      <c r="H257" s="107"/>
    </row>
    <row r="258" spans="1:8" s="6" customFormat="1" x14ac:dyDescent="0.25">
      <c r="A258" s="87"/>
      <c r="B258" s="205"/>
      <c r="C258" s="18" t="s">
        <v>627</v>
      </c>
      <c r="D258" s="24" t="s">
        <v>51</v>
      </c>
      <c r="E258" s="27">
        <v>2</v>
      </c>
      <c r="F258" s="162"/>
      <c r="G258" s="66"/>
      <c r="H258" s="107"/>
    </row>
    <row r="259" spans="1:8" s="6" customFormat="1" ht="22.5" x14ac:dyDescent="0.25">
      <c r="A259" s="87"/>
      <c r="B259" s="205"/>
      <c r="C259" s="18" t="s">
        <v>628</v>
      </c>
      <c r="D259" s="24" t="s">
        <v>51</v>
      </c>
      <c r="E259" s="27">
        <v>1</v>
      </c>
      <c r="F259" s="162"/>
      <c r="G259" s="66"/>
      <c r="H259" s="107"/>
    </row>
    <row r="260" spans="1:8" s="6" customFormat="1" ht="22.5" x14ac:dyDescent="0.25">
      <c r="A260" s="87"/>
      <c r="B260" s="205"/>
      <c r="C260" s="18" t="s">
        <v>629</v>
      </c>
      <c r="D260" s="24" t="s">
        <v>51</v>
      </c>
      <c r="E260" s="27">
        <v>1</v>
      </c>
      <c r="F260" s="162"/>
      <c r="G260" s="66"/>
      <c r="H260" s="107"/>
    </row>
    <row r="261" spans="1:8" s="6" customFormat="1" x14ac:dyDescent="0.25">
      <c r="A261" s="87"/>
      <c r="B261" s="205"/>
      <c r="C261" s="18" t="s">
        <v>630</v>
      </c>
      <c r="D261" s="24" t="s">
        <v>51</v>
      </c>
      <c r="E261" s="27">
        <v>1</v>
      </c>
      <c r="F261" s="162"/>
      <c r="G261" s="66"/>
      <c r="H261" s="107"/>
    </row>
    <row r="262" spans="1:8" s="6" customFormat="1" ht="22.5" x14ac:dyDescent="0.25">
      <c r="A262" s="87"/>
      <c r="B262" s="24"/>
      <c r="C262" s="113" t="s">
        <v>538</v>
      </c>
      <c r="D262" s="24" t="s">
        <v>49</v>
      </c>
      <c r="E262" s="155">
        <v>1</v>
      </c>
      <c r="F262" s="28"/>
      <c r="G262" s="28"/>
      <c r="H262" s="107"/>
    </row>
    <row r="263" spans="1:8" s="6" customFormat="1" x14ac:dyDescent="0.25">
      <c r="A263" s="87"/>
      <c r="B263" s="17"/>
      <c r="C263" s="18" t="s">
        <v>631</v>
      </c>
      <c r="D263" s="24" t="s">
        <v>51</v>
      </c>
      <c r="E263" s="27">
        <v>1</v>
      </c>
      <c r="F263" s="167"/>
      <c r="G263" s="66"/>
      <c r="H263" s="107"/>
    </row>
    <row r="264" spans="1:8" s="6" customFormat="1" x14ac:dyDescent="0.25">
      <c r="A264" s="87"/>
      <c r="B264" s="17"/>
      <c r="C264" s="18" t="s">
        <v>632</v>
      </c>
      <c r="D264" s="24" t="s">
        <v>51</v>
      </c>
      <c r="E264" s="27">
        <v>1</v>
      </c>
      <c r="F264" s="167"/>
      <c r="G264" s="66"/>
      <c r="H264" s="107"/>
    </row>
    <row r="265" spans="1:8" s="6" customFormat="1" x14ac:dyDescent="0.25">
      <c r="A265" s="87"/>
      <c r="B265" s="17"/>
      <c r="C265" s="18" t="s">
        <v>633</v>
      </c>
      <c r="D265" s="24" t="s">
        <v>51</v>
      </c>
      <c r="E265" s="27">
        <v>1</v>
      </c>
      <c r="F265" s="167"/>
      <c r="G265" s="66"/>
      <c r="H265" s="107"/>
    </row>
    <row r="266" spans="1:8" s="6" customFormat="1" x14ac:dyDescent="0.25">
      <c r="A266" s="87"/>
      <c r="B266" s="17"/>
      <c r="C266" s="18" t="s">
        <v>634</v>
      </c>
      <c r="D266" s="24" t="s">
        <v>51</v>
      </c>
      <c r="E266" s="27">
        <v>1</v>
      </c>
      <c r="F266" s="167"/>
      <c r="G266" s="66"/>
      <c r="H266" s="107"/>
    </row>
    <row r="267" spans="1:8" s="6" customFormat="1" x14ac:dyDescent="0.25">
      <c r="A267" s="87"/>
      <c r="B267" s="17"/>
      <c r="C267" s="18" t="s">
        <v>530</v>
      </c>
      <c r="D267" s="24" t="s">
        <v>51</v>
      </c>
      <c r="E267" s="27">
        <v>1</v>
      </c>
      <c r="F267" s="167"/>
      <c r="G267" s="66"/>
      <c r="H267" s="107"/>
    </row>
    <row r="268" spans="1:8" s="6" customFormat="1" ht="22.5" x14ac:dyDescent="0.25">
      <c r="A268" s="87"/>
      <c r="B268" s="17"/>
      <c r="C268" s="18" t="s">
        <v>531</v>
      </c>
      <c r="D268" s="24" t="s">
        <v>49</v>
      </c>
      <c r="E268" s="27">
        <v>1</v>
      </c>
      <c r="F268" s="28"/>
      <c r="G268" s="66"/>
      <c r="H268" s="107"/>
    </row>
    <row r="269" spans="1:8" s="6" customFormat="1" x14ac:dyDescent="0.25">
      <c r="A269" s="87"/>
      <c r="B269" s="17"/>
      <c r="C269" s="18"/>
      <c r="D269" s="24" t="s">
        <v>49</v>
      </c>
      <c r="E269" s="155">
        <v>1</v>
      </c>
      <c r="F269" s="66"/>
      <c r="G269" s="66">
        <f>$E269*F269</f>
        <v>0</v>
      </c>
      <c r="H269" s="107"/>
    </row>
    <row r="270" spans="1:8" s="6" customFormat="1" x14ac:dyDescent="0.25">
      <c r="A270" s="87"/>
      <c r="B270" s="17"/>
      <c r="C270" s="207"/>
      <c r="D270" s="208"/>
      <c r="E270" s="168"/>
      <c r="F270" s="147"/>
      <c r="G270" s="147"/>
      <c r="H270" s="107"/>
    </row>
    <row r="271" spans="1:8" ht="22.5" x14ac:dyDescent="0.25">
      <c r="B271" s="24" t="s">
        <v>635</v>
      </c>
      <c r="C271" s="18" t="s">
        <v>636</v>
      </c>
      <c r="D271" s="166" t="s">
        <v>51</v>
      </c>
      <c r="E271" s="155">
        <v>10</v>
      </c>
      <c r="G271" s="66">
        <f>$E271*F271</f>
        <v>0</v>
      </c>
    </row>
    <row r="272" spans="1:8" x14ac:dyDescent="0.25">
      <c r="D272" s="166"/>
      <c r="E272" s="155"/>
      <c r="G272" s="167"/>
    </row>
    <row r="273" spans="1:8" x14ac:dyDescent="0.25">
      <c r="B273" s="24" t="s">
        <v>637</v>
      </c>
      <c r="C273" s="18" t="s">
        <v>638</v>
      </c>
      <c r="D273" s="166"/>
      <c r="E273" s="155"/>
      <c r="G273" s="28"/>
    </row>
    <row r="274" spans="1:8" x14ac:dyDescent="0.25">
      <c r="C274" s="18" t="s">
        <v>639</v>
      </c>
      <c r="D274" s="166" t="s">
        <v>370</v>
      </c>
      <c r="E274" s="155">
        <v>300</v>
      </c>
      <c r="G274" s="66">
        <f>$E274*F274</f>
        <v>0</v>
      </c>
    </row>
    <row r="275" spans="1:8" x14ac:dyDescent="0.25">
      <c r="C275" s="18" t="s">
        <v>640</v>
      </c>
      <c r="D275" s="166" t="s">
        <v>370</v>
      </c>
      <c r="E275" s="155">
        <v>510</v>
      </c>
      <c r="G275" s="66">
        <f>$E275*F275</f>
        <v>0</v>
      </c>
    </row>
    <row r="276" spans="1:8" x14ac:dyDescent="0.25">
      <c r="C276" s="18" t="s">
        <v>641</v>
      </c>
      <c r="D276" s="166" t="s">
        <v>370</v>
      </c>
      <c r="E276" s="155">
        <v>70</v>
      </c>
      <c r="G276" s="66">
        <f>$E276*F276</f>
        <v>0</v>
      </c>
    </row>
    <row r="277" spans="1:8" x14ac:dyDescent="0.25">
      <c r="D277" s="166"/>
      <c r="E277" s="155"/>
      <c r="G277" s="167"/>
    </row>
    <row r="278" spans="1:8" x14ac:dyDescent="0.25">
      <c r="B278" s="24" t="s">
        <v>642</v>
      </c>
      <c r="C278" s="18" t="s">
        <v>643</v>
      </c>
      <c r="D278" s="166"/>
      <c r="E278" s="155"/>
      <c r="G278" s="28"/>
    </row>
    <row r="279" spans="1:8" x14ac:dyDescent="0.25">
      <c r="C279" s="18" t="s">
        <v>639</v>
      </c>
      <c r="D279" s="166" t="s">
        <v>51</v>
      </c>
      <c r="E279" s="155">
        <v>20</v>
      </c>
      <c r="G279" s="66">
        <f>$E279*F279</f>
        <v>0</v>
      </c>
    </row>
    <row r="280" spans="1:8" x14ac:dyDescent="0.25">
      <c r="C280" s="18" t="s">
        <v>640</v>
      </c>
      <c r="D280" s="166" t="s">
        <v>51</v>
      </c>
      <c r="E280" s="155">
        <v>24</v>
      </c>
      <c r="G280" s="66">
        <f>$E280*F280</f>
        <v>0</v>
      </c>
    </row>
    <row r="281" spans="1:8" x14ac:dyDescent="0.25">
      <c r="C281" s="18" t="s">
        <v>641</v>
      </c>
      <c r="D281" s="166" t="s">
        <v>51</v>
      </c>
      <c r="E281" s="155">
        <v>14</v>
      </c>
      <c r="G281" s="66">
        <f>$E281*F281</f>
        <v>0</v>
      </c>
    </row>
    <row r="282" spans="1:8" x14ac:dyDescent="0.25">
      <c r="D282" s="166"/>
      <c r="E282" s="155"/>
      <c r="G282" s="167"/>
    </row>
    <row r="283" spans="1:8" ht="22.5" x14ac:dyDescent="0.25">
      <c r="B283" s="24" t="s">
        <v>644</v>
      </c>
      <c r="C283" s="18" t="s">
        <v>645</v>
      </c>
      <c r="D283" s="166" t="s">
        <v>51</v>
      </c>
      <c r="E283" s="155">
        <v>5</v>
      </c>
      <c r="G283" s="66">
        <f>$E283*F283</f>
        <v>0</v>
      </c>
    </row>
    <row r="284" spans="1:8" x14ac:dyDescent="0.25">
      <c r="D284" s="166"/>
      <c r="E284" s="155"/>
      <c r="G284" s="167"/>
    </row>
    <row r="285" spans="1:8" ht="67.5" x14ac:dyDescent="0.25">
      <c r="B285" s="24" t="s">
        <v>646</v>
      </c>
      <c r="C285" s="18" t="s">
        <v>647</v>
      </c>
      <c r="D285" s="166" t="s">
        <v>51</v>
      </c>
      <c r="E285" s="155">
        <v>5</v>
      </c>
      <c r="G285" s="66">
        <f>$E285*F285</f>
        <v>0</v>
      </c>
    </row>
    <row r="286" spans="1:8" x14ac:dyDescent="0.25">
      <c r="D286" s="166"/>
      <c r="E286" s="155"/>
      <c r="G286" s="167"/>
    </row>
    <row r="287" spans="1:8" s="6" customFormat="1" ht="33.75" x14ac:dyDescent="0.25">
      <c r="A287" s="87"/>
      <c r="B287" s="24" t="s">
        <v>648</v>
      </c>
      <c r="C287" s="83" t="s">
        <v>649</v>
      </c>
      <c r="D287" s="24" t="s">
        <v>51</v>
      </c>
      <c r="E287" s="155">
        <v>5</v>
      </c>
      <c r="F287" s="28"/>
      <c r="G287" s="66">
        <f>$E287*F287</f>
        <v>0</v>
      </c>
      <c r="H287" s="107"/>
    </row>
    <row r="288" spans="1:8" s="6" customFormat="1" x14ac:dyDescent="0.25">
      <c r="A288" s="87"/>
      <c r="B288" s="17"/>
      <c r="C288" s="83"/>
      <c r="D288" s="24"/>
      <c r="E288" s="155"/>
      <c r="F288" s="28"/>
      <c r="G288" s="194"/>
      <c r="H288" s="107"/>
    </row>
    <row r="289" spans="1:7" s="67" customFormat="1" ht="45" x14ac:dyDescent="0.25">
      <c r="A289" s="87"/>
      <c r="B289" s="24" t="s">
        <v>650</v>
      </c>
      <c r="C289" s="18" t="s">
        <v>651</v>
      </c>
      <c r="D289" s="64" t="s">
        <v>51</v>
      </c>
      <c r="E289" s="155">
        <v>17</v>
      </c>
      <c r="F289" s="66"/>
      <c r="G289" s="66">
        <f>$E289*F289</f>
        <v>0</v>
      </c>
    </row>
    <row r="290" spans="1:7" s="67" customFormat="1" x14ac:dyDescent="0.25">
      <c r="A290" s="87"/>
      <c r="B290" s="17"/>
      <c r="C290" s="18"/>
      <c r="D290" s="64"/>
      <c r="E290" s="155"/>
      <c r="F290" s="66"/>
      <c r="G290" s="66"/>
    </row>
    <row r="291" spans="1:7" s="67" customFormat="1" ht="45" x14ac:dyDescent="0.25">
      <c r="A291" s="87"/>
      <c r="B291" s="24" t="s">
        <v>652</v>
      </c>
      <c r="C291" s="18" t="s">
        <v>653</v>
      </c>
      <c r="D291" s="64" t="s">
        <v>51</v>
      </c>
      <c r="E291" s="155">
        <v>10</v>
      </c>
      <c r="F291" s="66"/>
      <c r="G291" s="66">
        <f>$E291*F291</f>
        <v>0</v>
      </c>
    </row>
    <row r="292" spans="1:7" s="67" customFormat="1" x14ac:dyDescent="0.25">
      <c r="A292" s="87"/>
      <c r="B292" s="17"/>
      <c r="C292" s="18"/>
      <c r="D292" s="64"/>
      <c r="E292" s="155"/>
      <c r="F292" s="66"/>
      <c r="G292" s="66"/>
    </row>
    <row r="293" spans="1:7" s="67" customFormat="1" ht="33.75" x14ac:dyDescent="0.25">
      <c r="A293" s="87"/>
      <c r="B293" s="24" t="s">
        <v>654</v>
      </c>
      <c r="C293" s="18" t="s">
        <v>655</v>
      </c>
      <c r="D293" s="64" t="s">
        <v>51</v>
      </c>
      <c r="E293" s="155">
        <v>2</v>
      </c>
      <c r="F293" s="66"/>
      <c r="G293" s="66">
        <f>$E293*F293</f>
        <v>0</v>
      </c>
    </row>
    <row r="294" spans="1:7" s="67" customFormat="1" x14ac:dyDescent="0.25">
      <c r="A294" s="87"/>
      <c r="B294" s="17"/>
      <c r="C294" s="18"/>
      <c r="D294" s="64"/>
      <c r="E294" s="155"/>
      <c r="F294" s="66"/>
      <c r="G294" s="66"/>
    </row>
    <row r="295" spans="1:7" s="67" customFormat="1" ht="45" x14ac:dyDescent="0.25">
      <c r="A295" s="87"/>
      <c r="B295" s="24" t="s">
        <v>656</v>
      </c>
      <c r="C295" s="18" t="s">
        <v>657</v>
      </c>
      <c r="D295" s="64" t="s">
        <v>51</v>
      </c>
      <c r="E295" s="155">
        <v>4</v>
      </c>
      <c r="F295" s="66"/>
      <c r="G295" s="66">
        <f>$E295*F295</f>
        <v>0</v>
      </c>
    </row>
    <row r="296" spans="1:7" s="67" customFormat="1" x14ac:dyDescent="0.25">
      <c r="A296" s="87"/>
      <c r="B296" s="17"/>
      <c r="C296" s="18"/>
      <c r="D296" s="64"/>
      <c r="E296" s="155"/>
      <c r="F296" s="66"/>
      <c r="G296" s="66"/>
    </row>
    <row r="297" spans="1:7" s="67" customFormat="1" ht="33.75" x14ac:dyDescent="0.25">
      <c r="A297" s="87"/>
      <c r="B297" s="24" t="s">
        <v>658</v>
      </c>
      <c r="C297" s="18" t="s">
        <v>659</v>
      </c>
      <c r="D297" s="166" t="s">
        <v>452</v>
      </c>
      <c r="E297" s="155">
        <v>7</v>
      </c>
      <c r="F297" s="66"/>
      <c r="G297" s="66">
        <f>$E297*F297</f>
        <v>0</v>
      </c>
    </row>
    <row r="298" spans="1:7" s="67" customFormat="1" x14ac:dyDescent="0.25">
      <c r="A298" s="87"/>
      <c r="B298" s="17"/>
      <c r="C298" s="18"/>
      <c r="D298" s="166"/>
      <c r="E298" s="155"/>
      <c r="F298" s="66"/>
      <c r="G298" s="167"/>
    </row>
    <row r="299" spans="1:7" s="67" customFormat="1" ht="22.5" x14ac:dyDescent="0.25">
      <c r="A299" s="87"/>
      <c r="B299" s="24" t="s">
        <v>660</v>
      </c>
      <c r="C299" s="18" t="s">
        <v>661</v>
      </c>
      <c r="D299" s="166" t="s">
        <v>51</v>
      </c>
      <c r="E299" s="155">
        <v>7</v>
      </c>
      <c r="F299" s="66"/>
      <c r="G299" s="66">
        <f>$E299*F299</f>
        <v>0</v>
      </c>
    </row>
    <row r="300" spans="1:7" s="67" customFormat="1" x14ac:dyDescent="0.25">
      <c r="A300" s="87"/>
      <c r="B300" s="17"/>
      <c r="C300" s="18"/>
      <c r="D300" s="166"/>
      <c r="E300" s="155"/>
      <c r="F300" s="66"/>
      <c r="G300" s="167"/>
    </row>
    <row r="301" spans="1:7" s="67" customFormat="1" ht="22.5" x14ac:dyDescent="0.25">
      <c r="A301" s="87"/>
      <c r="B301" s="24" t="s">
        <v>662</v>
      </c>
      <c r="C301" s="18" t="s">
        <v>663</v>
      </c>
      <c r="D301" s="166" t="s">
        <v>370</v>
      </c>
      <c r="E301" s="155">
        <v>50</v>
      </c>
      <c r="F301" s="66"/>
      <c r="G301" s="66">
        <f>$E301*F301</f>
        <v>0</v>
      </c>
    </row>
    <row r="302" spans="1:7" s="67" customFormat="1" x14ac:dyDescent="0.25">
      <c r="A302" s="87"/>
      <c r="B302" s="17"/>
      <c r="C302" s="18"/>
      <c r="D302" s="166"/>
      <c r="E302" s="155"/>
      <c r="F302" s="66"/>
      <c r="G302" s="167"/>
    </row>
    <row r="303" spans="1:7" s="67" customFormat="1" ht="22.5" x14ac:dyDescent="0.25">
      <c r="A303" s="87"/>
      <c r="B303" s="24" t="s">
        <v>664</v>
      </c>
      <c r="C303" s="18" t="s">
        <v>665</v>
      </c>
      <c r="D303" s="64"/>
      <c r="E303" s="155"/>
      <c r="F303" s="66"/>
      <c r="G303" s="28"/>
    </row>
    <row r="304" spans="1:7" s="67" customFormat="1" x14ac:dyDescent="0.25">
      <c r="A304" s="87"/>
      <c r="B304" s="17"/>
      <c r="C304" s="18" t="s">
        <v>666</v>
      </c>
      <c r="D304" s="64" t="s">
        <v>370</v>
      </c>
      <c r="E304" s="155">
        <v>150</v>
      </c>
      <c r="F304" s="66"/>
      <c r="G304" s="66">
        <f>$E304*F304</f>
        <v>0</v>
      </c>
    </row>
    <row r="305" spans="1:8" x14ac:dyDescent="0.25">
      <c r="C305" s="18" t="s">
        <v>667</v>
      </c>
      <c r="D305" s="64" t="s">
        <v>370</v>
      </c>
      <c r="E305" s="155">
        <v>450</v>
      </c>
      <c r="G305" s="66">
        <f>$E305*F305</f>
        <v>0</v>
      </c>
    </row>
    <row r="306" spans="1:8" x14ac:dyDescent="0.25">
      <c r="E306" s="155"/>
    </row>
    <row r="307" spans="1:8" ht="45" x14ac:dyDescent="0.25">
      <c r="A307" s="87" t="s">
        <v>668</v>
      </c>
      <c r="B307" s="24" t="s">
        <v>669</v>
      </c>
      <c r="C307" s="18" t="s">
        <v>670</v>
      </c>
      <c r="E307" s="155"/>
    </row>
    <row r="308" spans="1:8" x14ac:dyDescent="0.25">
      <c r="A308" s="87" t="s">
        <v>668</v>
      </c>
      <c r="C308" s="18" t="s">
        <v>671</v>
      </c>
      <c r="D308" s="64" t="s">
        <v>51</v>
      </c>
      <c r="E308" s="155">
        <v>17</v>
      </c>
      <c r="G308" s="66">
        <f>$E308*F308</f>
        <v>0</v>
      </c>
    </row>
    <row r="309" spans="1:8" ht="22.5" x14ac:dyDescent="0.25">
      <c r="C309" s="18" t="s">
        <v>672</v>
      </c>
      <c r="D309" s="64" t="s">
        <v>51</v>
      </c>
      <c r="E309" s="155">
        <v>17</v>
      </c>
      <c r="G309" s="66">
        <f>$E309*F309</f>
        <v>0</v>
      </c>
    </row>
    <row r="310" spans="1:8" x14ac:dyDescent="0.25">
      <c r="E310" s="155"/>
    </row>
    <row r="311" spans="1:8" ht="33.75" x14ac:dyDescent="0.25">
      <c r="A311" s="87" t="s">
        <v>668</v>
      </c>
      <c r="B311" s="24" t="s">
        <v>673</v>
      </c>
      <c r="C311" s="18" t="s">
        <v>674</v>
      </c>
      <c r="E311" s="155"/>
    </row>
    <row r="312" spans="1:8" x14ac:dyDescent="0.25">
      <c r="A312" s="87" t="s">
        <v>668</v>
      </c>
      <c r="C312" s="18" t="s">
        <v>671</v>
      </c>
      <c r="D312" s="64" t="s">
        <v>51</v>
      </c>
      <c r="E312" s="155">
        <v>10</v>
      </c>
      <c r="G312" s="66">
        <f>$E312*F312</f>
        <v>0</v>
      </c>
    </row>
    <row r="313" spans="1:8" ht="22.5" x14ac:dyDescent="0.25">
      <c r="C313" s="18" t="s">
        <v>672</v>
      </c>
      <c r="D313" s="64" t="s">
        <v>51</v>
      </c>
      <c r="E313" s="155">
        <v>10</v>
      </c>
      <c r="G313" s="66">
        <f>$E313*F313</f>
        <v>0</v>
      </c>
    </row>
    <row r="314" spans="1:8" x14ac:dyDescent="0.25">
      <c r="E314" s="155"/>
    </row>
    <row r="315" spans="1:8" ht="45" x14ac:dyDescent="0.25">
      <c r="A315" s="87" t="s">
        <v>668</v>
      </c>
      <c r="B315" s="24" t="s">
        <v>675</v>
      </c>
      <c r="C315" s="18" t="s">
        <v>676</v>
      </c>
      <c r="E315" s="155"/>
      <c r="H315" s="101"/>
    </row>
    <row r="316" spans="1:8" x14ac:dyDescent="0.25">
      <c r="A316" s="87" t="s">
        <v>668</v>
      </c>
      <c r="C316" s="18" t="s">
        <v>671</v>
      </c>
      <c r="D316" s="64" t="s">
        <v>51</v>
      </c>
      <c r="E316" s="155">
        <v>5</v>
      </c>
      <c r="G316" s="66">
        <f>$E316*F316</f>
        <v>0</v>
      </c>
      <c r="H316" s="101"/>
    </row>
    <row r="317" spans="1:8" ht="22.5" x14ac:dyDescent="0.25">
      <c r="C317" s="18" t="s">
        <v>672</v>
      </c>
      <c r="D317" s="64" t="s">
        <v>51</v>
      </c>
      <c r="E317" s="155">
        <v>5</v>
      </c>
      <c r="G317" s="66">
        <f>$E317*F317</f>
        <v>0</v>
      </c>
      <c r="H317" s="101"/>
    </row>
    <row r="318" spans="1:8" x14ac:dyDescent="0.25">
      <c r="E318" s="155"/>
    </row>
    <row r="319" spans="1:8" ht="56.25" x14ac:dyDescent="0.25">
      <c r="A319" s="87" t="s">
        <v>668</v>
      </c>
      <c r="B319" s="24" t="s">
        <v>677</v>
      </c>
      <c r="C319" s="18" t="s">
        <v>678</v>
      </c>
      <c r="E319" s="155"/>
      <c r="H319" s="101"/>
    </row>
    <row r="320" spans="1:8" x14ac:dyDescent="0.25">
      <c r="A320" s="87" t="s">
        <v>668</v>
      </c>
      <c r="C320" s="18" t="s">
        <v>671</v>
      </c>
      <c r="D320" s="64" t="s">
        <v>51</v>
      </c>
      <c r="E320" s="155">
        <v>2</v>
      </c>
      <c r="G320" s="66">
        <f>$E320*F320</f>
        <v>0</v>
      </c>
      <c r="H320" s="101"/>
    </row>
    <row r="321" spans="1:8" ht="22.5" x14ac:dyDescent="0.25">
      <c r="C321" s="18" t="s">
        <v>672</v>
      </c>
      <c r="D321" s="64" t="s">
        <v>51</v>
      </c>
      <c r="E321" s="155">
        <v>2</v>
      </c>
      <c r="G321" s="66">
        <f>$E321*F321</f>
        <v>0</v>
      </c>
      <c r="H321" s="101"/>
    </row>
    <row r="322" spans="1:8" x14ac:dyDescent="0.25">
      <c r="E322" s="155"/>
      <c r="H322" s="101"/>
    </row>
    <row r="323" spans="1:8" ht="45" x14ac:dyDescent="0.25">
      <c r="A323" s="87" t="s">
        <v>668</v>
      </c>
      <c r="B323" s="24" t="s">
        <v>679</v>
      </c>
      <c r="C323" s="18" t="s">
        <v>680</v>
      </c>
      <c r="E323" s="155"/>
      <c r="H323" s="101"/>
    </row>
    <row r="324" spans="1:8" x14ac:dyDescent="0.25">
      <c r="A324" s="87" t="s">
        <v>668</v>
      </c>
      <c r="C324" s="18" t="s">
        <v>671</v>
      </c>
      <c r="D324" s="64" t="s">
        <v>51</v>
      </c>
      <c r="E324" s="155">
        <v>4</v>
      </c>
      <c r="G324" s="66">
        <f>$E324*F324</f>
        <v>0</v>
      </c>
      <c r="H324" s="101"/>
    </row>
    <row r="325" spans="1:8" x14ac:dyDescent="0.25">
      <c r="C325" s="18" t="s">
        <v>681</v>
      </c>
      <c r="D325" s="64" t="s">
        <v>51</v>
      </c>
      <c r="E325" s="155">
        <v>4</v>
      </c>
      <c r="G325" s="66">
        <f>$E325*F325</f>
        <v>0</v>
      </c>
      <c r="H325" s="101"/>
    </row>
    <row r="326" spans="1:8" x14ac:dyDescent="0.25">
      <c r="C326" s="18" t="s">
        <v>682</v>
      </c>
      <c r="D326" s="64" t="s">
        <v>51</v>
      </c>
      <c r="E326" s="155">
        <v>4</v>
      </c>
      <c r="G326" s="66">
        <f>$E326*F326</f>
        <v>0</v>
      </c>
      <c r="H326" s="101"/>
    </row>
    <row r="327" spans="1:8" x14ac:dyDescent="0.25">
      <c r="E327" s="155"/>
      <c r="H327" s="101"/>
    </row>
    <row r="328" spans="1:8" ht="22.5" x14ac:dyDescent="0.25">
      <c r="A328" s="87" t="s">
        <v>668</v>
      </c>
      <c r="B328" s="24" t="s">
        <v>683</v>
      </c>
      <c r="C328" s="18" t="s">
        <v>684</v>
      </c>
      <c r="E328" s="155"/>
      <c r="H328" s="101"/>
    </row>
    <row r="329" spans="1:8" x14ac:dyDescent="0.25">
      <c r="A329" s="87" t="s">
        <v>668</v>
      </c>
      <c r="C329" s="18" t="s">
        <v>671</v>
      </c>
      <c r="D329" s="64" t="s">
        <v>51</v>
      </c>
      <c r="E329" s="155">
        <v>4</v>
      </c>
      <c r="G329" s="66">
        <f>$E329*F329</f>
        <v>0</v>
      </c>
    </row>
    <row r="330" spans="1:8" x14ac:dyDescent="0.25">
      <c r="C330" s="18" t="s">
        <v>685</v>
      </c>
      <c r="D330" s="64" t="s">
        <v>51</v>
      </c>
      <c r="E330" s="155">
        <v>4</v>
      </c>
      <c r="G330" s="66">
        <f>$E330*F330</f>
        <v>0</v>
      </c>
    </row>
    <row r="331" spans="1:8" x14ac:dyDescent="0.25">
      <c r="E331" s="155"/>
    </row>
    <row r="332" spans="1:8" ht="22.5" x14ac:dyDescent="0.25">
      <c r="A332" s="87" t="s">
        <v>668</v>
      </c>
      <c r="B332" s="24" t="s">
        <v>686</v>
      </c>
      <c r="C332" s="18" t="s">
        <v>687</v>
      </c>
      <c r="E332" s="155"/>
    </row>
    <row r="333" spans="1:8" x14ac:dyDescent="0.25">
      <c r="A333" s="87" t="s">
        <v>668</v>
      </c>
      <c r="C333" s="18" t="s">
        <v>688</v>
      </c>
      <c r="E333" s="155"/>
    </row>
    <row r="334" spans="1:8" x14ac:dyDescent="0.25">
      <c r="A334" s="87" t="s">
        <v>668</v>
      </c>
      <c r="C334" s="18" t="s">
        <v>689</v>
      </c>
      <c r="E334" s="155"/>
    </row>
    <row r="335" spans="1:8" ht="22.5" x14ac:dyDescent="0.25">
      <c r="A335" s="87" t="s">
        <v>668</v>
      </c>
      <c r="C335" s="18" t="s">
        <v>690</v>
      </c>
      <c r="E335" s="155"/>
    </row>
    <row r="336" spans="1:8" ht="33.75" x14ac:dyDescent="0.25">
      <c r="A336" s="87" t="s">
        <v>668</v>
      </c>
      <c r="C336" s="18" t="s">
        <v>691</v>
      </c>
      <c r="E336" s="155"/>
    </row>
    <row r="337" spans="1:8" s="66" customFormat="1" ht="33.75" x14ac:dyDescent="0.25">
      <c r="A337" s="87" t="s">
        <v>668</v>
      </c>
      <c r="B337" s="17"/>
      <c r="C337" s="18" t="s">
        <v>692</v>
      </c>
      <c r="D337" s="64"/>
      <c r="E337" s="155"/>
      <c r="H337" s="67"/>
    </row>
    <row r="338" spans="1:8" s="66" customFormat="1" ht="56.25" x14ac:dyDescent="0.25">
      <c r="A338" s="87" t="s">
        <v>668</v>
      </c>
      <c r="B338" s="17"/>
      <c r="C338" s="18" t="s">
        <v>693</v>
      </c>
      <c r="D338" s="64"/>
      <c r="E338" s="155"/>
      <c r="H338" s="67"/>
    </row>
    <row r="339" spans="1:8" s="66" customFormat="1" ht="22.5" x14ac:dyDescent="0.25">
      <c r="A339" s="87" t="s">
        <v>668</v>
      </c>
      <c r="B339" s="17"/>
      <c r="C339" s="18" t="s">
        <v>694</v>
      </c>
      <c r="D339" s="64"/>
      <c r="E339" s="155"/>
      <c r="H339" s="67"/>
    </row>
    <row r="340" spans="1:8" s="66" customFormat="1" ht="22.5" x14ac:dyDescent="0.25">
      <c r="A340" s="87" t="s">
        <v>668</v>
      </c>
      <c r="B340" s="17"/>
      <c r="C340" s="18" t="s">
        <v>695</v>
      </c>
      <c r="D340" s="64"/>
      <c r="E340" s="155"/>
      <c r="H340" s="67"/>
    </row>
    <row r="341" spans="1:8" s="66" customFormat="1" x14ac:dyDescent="0.25">
      <c r="A341" s="87" t="s">
        <v>668</v>
      </c>
      <c r="B341" s="17"/>
      <c r="C341" s="18" t="s">
        <v>696</v>
      </c>
      <c r="D341" s="64"/>
      <c r="E341" s="155"/>
      <c r="H341" s="67"/>
    </row>
    <row r="342" spans="1:8" s="66" customFormat="1" ht="33.75" x14ac:dyDescent="0.25">
      <c r="A342" s="87" t="s">
        <v>668</v>
      </c>
      <c r="B342" s="17"/>
      <c r="C342" s="18" t="s">
        <v>697</v>
      </c>
      <c r="D342" s="64"/>
      <c r="E342" s="155"/>
      <c r="H342" s="67"/>
    </row>
    <row r="343" spans="1:8" s="66" customFormat="1" ht="45" x14ac:dyDescent="0.25">
      <c r="A343" s="87" t="s">
        <v>668</v>
      </c>
      <c r="B343" s="17"/>
      <c r="C343" s="18" t="s">
        <v>698</v>
      </c>
      <c r="D343" s="64"/>
      <c r="E343" s="155"/>
      <c r="H343" s="67"/>
    </row>
    <row r="344" spans="1:8" s="66" customFormat="1" ht="22.5" x14ac:dyDescent="0.25">
      <c r="A344" s="87" t="s">
        <v>668</v>
      </c>
      <c r="B344" s="17"/>
      <c r="C344" s="18" t="s">
        <v>699</v>
      </c>
      <c r="D344" s="64"/>
      <c r="E344" s="155"/>
      <c r="H344" s="67"/>
    </row>
    <row r="345" spans="1:8" s="66" customFormat="1" ht="22.5" x14ac:dyDescent="0.25">
      <c r="A345" s="87" t="s">
        <v>668</v>
      </c>
      <c r="B345" s="17"/>
      <c r="C345" s="18" t="s">
        <v>700</v>
      </c>
      <c r="D345" s="64"/>
      <c r="E345" s="155"/>
      <c r="H345" s="67"/>
    </row>
    <row r="346" spans="1:8" s="66" customFormat="1" x14ac:dyDescent="0.25">
      <c r="A346" s="87" t="s">
        <v>668</v>
      </c>
      <c r="B346" s="17"/>
      <c r="C346" s="18" t="s">
        <v>701</v>
      </c>
      <c r="D346" s="64"/>
      <c r="E346" s="155"/>
      <c r="H346" s="67"/>
    </row>
    <row r="347" spans="1:8" s="66" customFormat="1" x14ac:dyDescent="0.25">
      <c r="A347" s="87" t="s">
        <v>668</v>
      </c>
      <c r="B347" s="17"/>
      <c r="C347" s="18" t="s">
        <v>702</v>
      </c>
      <c r="D347" s="64"/>
      <c r="E347" s="155"/>
      <c r="H347" s="67"/>
    </row>
    <row r="348" spans="1:8" s="66" customFormat="1" x14ac:dyDescent="0.25">
      <c r="A348" s="87" t="s">
        <v>668</v>
      </c>
      <c r="B348" s="17"/>
      <c r="C348" s="18" t="s">
        <v>703</v>
      </c>
      <c r="D348" s="64"/>
      <c r="E348" s="155"/>
      <c r="H348" s="67"/>
    </row>
    <row r="349" spans="1:8" s="66" customFormat="1" x14ac:dyDescent="0.25">
      <c r="A349" s="87" t="s">
        <v>668</v>
      </c>
      <c r="B349" s="17"/>
      <c r="C349" s="18" t="s">
        <v>704</v>
      </c>
      <c r="D349" s="64"/>
      <c r="E349" s="155"/>
      <c r="H349" s="67"/>
    </row>
    <row r="350" spans="1:8" s="66" customFormat="1" x14ac:dyDescent="0.25">
      <c r="A350" s="87" t="s">
        <v>668</v>
      </c>
      <c r="B350" s="17"/>
      <c r="C350" s="18" t="s">
        <v>705</v>
      </c>
      <c r="D350" s="64"/>
      <c r="E350" s="155"/>
      <c r="H350" s="67"/>
    </row>
    <row r="351" spans="1:8" s="66" customFormat="1" x14ac:dyDescent="0.25">
      <c r="A351" s="87" t="s">
        <v>668</v>
      </c>
      <c r="B351" s="17"/>
      <c r="C351" s="18" t="s">
        <v>706</v>
      </c>
      <c r="D351" s="64"/>
      <c r="E351" s="155"/>
      <c r="H351" s="67"/>
    </row>
    <row r="352" spans="1:8" s="66" customFormat="1" ht="22.5" x14ac:dyDescent="0.25">
      <c r="A352" s="87" t="s">
        <v>668</v>
      </c>
      <c r="B352" s="17"/>
      <c r="C352" s="18" t="s">
        <v>707</v>
      </c>
      <c r="D352" s="64"/>
      <c r="E352" s="155"/>
      <c r="H352" s="67"/>
    </row>
    <row r="353" spans="1:7" s="67" customFormat="1" x14ac:dyDescent="0.25">
      <c r="A353" s="87" t="s">
        <v>668</v>
      </c>
      <c r="B353" s="17"/>
      <c r="C353" s="18" t="s">
        <v>708</v>
      </c>
      <c r="D353" s="64"/>
      <c r="E353" s="155"/>
      <c r="F353" s="66"/>
      <c r="G353" s="66"/>
    </row>
    <row r="354" spans="1:7" s="67" customFormat="1" ht="22.5" x14ac:dyDescent="0.25">
      <c r="A354" s="87" t="s">
        <v>668</v>
      </c>
      <c r="B354" s="17"/>
      <c r="C354" s="18" t="s">
        <v>709</v>
      </c>
      <c r="D354" s="64"/>
      <c r="E354" s="155"/>
      <c r="F354" s="66"/>
      <c r="G354" s="66"/>
    </row>
    <row r="355" spans="1:7" s="67" customFormat="1" ht="45" x14ac:dyDescent="0.25">
      <c r="A355" s="87" t="s">
        <v>668</v>
      </c>
      <c r="B355" s="17"/>
      <c r="C355" s="18" t="s">
        <v>710</v>
      </c>
      <c r="D355" s="64"/>
      <c r="E355" s="155"/>
      <c r="F355" s="66"/>
      <c r="G355" s="66"/>
    </row>
    <row r="356" spans="1:7" s="67" customFormat="1" x14ac:dyDescent="0.25">
      <c r="A356" s="87" t="s">
        <v>668</v>
      </c>
      <c r="B356" s="17"/>
      <c r="C356" s="18" t="s">
        <v>711</v>
      </c>
      <c r="D356" s="64"/>
      <c r="E356" s="155"/>
      <c r="F356" s="66"/>
      <c r="G356" s="66"/>
    </row>
    <row r="357" spans="1:7" s="67" customFormat="1" x14ac:dyDescent="0.25">
      <c r="A357" s="87" t="s">
        <v>668</v>
      </c>
      <c r="B357" s="17"/>
      <c r="C357" s="18" t="s">
        <v>712</v>
      </c>
      <c r="D357" s="64"/>
      <c r="E357" s="155"/>
      <c r="F357" s="66"/>
      <c r="G357" s="66"/>
    </row>
    <row r="358" spans="1:7" s="67" customFormat="1" x14ac:dyDescent="0.25">
      <c r="A358" s="87" t="s">
        <v>668</v>
      </c>
      <c r="B358" s="17"/>
      <c r="C358" s="18" t="s">
        <v>713</v>
      </c>
      <c r="D358" s="64"/>
      <c r="E358" s="155"/>
      <c r="F358" s="66"/>
      <c r="G358" s="66"/>
    </row>
    <row r="359" spans="1:7" s="67" customFormat="1" x14ac:dyDescent="0.25">
      <c r="A359" s="87" t="s">
        <v>668</v>
      </c>
      <c r="B359" s="17"/>
      <c r="C359" s="18" t="s">
        <v>714</v>
      </c>
      <c r="D359" s="64"/>
      <c r="E359" s="155"/>
      <c r="F359" s="66"/>
      <c r="G359" s="66"/>
    </row>
    <row r="360" spans="1:7" s="67" customFormat="1" ht="22.5" x14ac:dyDescent="0.25">
      <c r="A360" s="87" t="s">
        <v>668</v>
      </c>
      <c r="B360" s="17"/>
      <c r="C360" s="18" t="s">
        <v>715</v>
      </c>
      <c r="D360" s="64"/>
      <c r="E360" s="155"/>
      <c r="F360" s="66"/>
      <c r="G360" s="66"/>
    </row>
    <row r="361" spans="1:7" s="67" customFormat="1" x14ac:dyDescent="0.25">
      <c r="A361" s="87" t="s">
        <v>668</v>
      </c>
      <c r="B361" s="17"/>
      <c r="C361" s="18" t="s">
        <v>716</v>
      </c>
      <c r="D361" s="64"/>
      <c r="E361" s="155"/>
      <c r="F361" s="66"/>
      <c r="G361" s="66"/>
    </row>
    <row r="362" spans="1:7" s="67" customFormat="1" ht="22.5" x14ac:dyDescent="0.25">
      <c r="A362" s="87" t="s">
        <v>668</v>
      </c>
      <c r="B362" s="17"/>
      <c r="C362" s="18" t="s">
        <v>717</v>
      </c>
      <c r="D362" s="64"/>
      <c r="E362" s="155"/>
      <c r="F362" s="66"/>
      <c r="G362" s="66"/>
    </row>
    <row r="363" spans="1:7" s="67" customFormat="1" x14ac:dyDescent="0.25">
      <c r="A363" s="87" t="s">
        <v>668</v>
      </c>
      <c r="B363" s="17"/>
      <c r="C363" s="18" t="s">
        <v>671</v>
      </c>
      <c r="D363" s="64" t="s">
        <v>51</v>
      </c>
      <c r="E363" s="155">
        <v>6</v>
      </c>
      <c r="F363" s="66"/>
      <c r="G363" s="66">
        <f>$E363*F363</f>
        <v>0</v>
      </c>
    </row>
    <row r="364" spans="1:7" s="67" customFormat="1" x14ac:dyDescent="0.25">
      <c r="A364" s="87"/>
      <c r="B364" s="17"/>
      <c r="C364" s="18" t="s">
        <v>681</v>
      </c>
      <c r="D364" s="64" t="s">
        <v>51</v>
      </c>
      <c r="E364" s="155">
        <v>6</v>
      </c>
      <c r="F364" s="66"/>
      <c r="G364" s="66">
        <f>$E364*F364</f>
        <v>0</v>
      </c>
    </row>
    <row r="365" spans="1:7" s="67" customFormat="1" x14ac:dyDescent="0.25">
      <c r="A365" s="87"/>
      <c r="B365" s="17"/>
      <c r="C365" s="18" t="s">
        <v>682</v>
      </c>
      <c r="D365" s="64" t="s">
        <v>51</v>
      </c>
      <c r="E365" s="155">
        <v>6</v>
      </c>
      <c r="F365" s="66"/>
      <c r="G365" s="66">
        <f>$E365*F365</f>
        <v>0</v>
      </c>
    </row>
    <row r="366" spans="1:7" s="67" customFormat="1" x14ac:dyDescent="0.25">
      <c r="A366" s="87"/>
      <c r="B366" s="17"/>
      <c r="C366" s="18"/>
      <c r="D366" s="64"/>
      <c r="E366" s="155"/>
      <c r="F366" s="66"/>
      <c r="G366" s="66"/>
    </row>
    <row r="367" spans="1:7" s="67" customFormat="1" ht="22.5" x14ac:dyDescent="0.25">
      <c r="A367" s="87"/>
      <c r="B367" s="24" t="s">
        <v>718</v>
      </c>
      <c r="C367" s="18" t="s">
        <v>719</v>
      </c>
      <c r="D367" s="64" t="s">
        <v>452</v>
      </c>
      <c r="E367" s="155">
        <v>1</v>
      </c>
      <c r="F367" s="66"/>
      <c r="G367" s="66">
        <f>$E367*F367</f>
        <v>0</v>
      </c>
    </row>
    <row r="368" spans="1:7" s="67" customFormat="1" x14ac:dyDescent="0.25">
      <c r="A368" s="87"/>
      <c r="B368" s="17"/>
      <c r="C368" s="18" t="s">
        <v>720</v>
      </c>
      <c r="D368" s="64"/>
      <c r="E368" s="155"/>
      <c r="F368" s="66"/>
      <c r="G368" s="66"/>
    </row>
    <row r="369" spans="1:8" x14ac:dyDescent="0.25">
      <c r="C369" s="18" t="s">
        <v>721</v>
      </c>
      <c r="E369" s="155"/>
    </row>
    <row r="370" spans="1:8" x14ac:dyDescent="0.25">
      <c r="C370" s="18" t="s">
        <v>722</v>
      </c>
      <c r="E370" s="155"/>
    </row>
    <row r="371" spans="1:8" x14ac:dyDescent="0.25">
      <c r="C371" s="18" t="s">
        <v>723</v>
      </c>
      <c r="E371" s="155"/>
    </row>
    <row r="372" spans="1:8" x14ac:dyDescent="0.25">
      <c r="C372" s="18" t="s">
        <v>724</v>
      </c>
      <c r="E372" s="155"/>
    </row>
    <row r="373" spans="1:8" x14ac:dyDescent="0.25">
      <c r="E373" s="155"/>
    </row>
    <row r="374" spans="1:8" ht="22.5" x14ac:dyDescent="0.25">
      <c r="B374" s="24" t="s">
        <v>725</v>
      </c>
      <c r="C374" s="18" t="s">
        <v>596</v>
      </c>
      <c r="D374" s="64" t="s">
        <v>452</v>
      </c>
      <c r="E374" s="155">
        <v>1</v>
      </c>
      <c r="G374" s="66">
        <f>$E374*F374</f>
        <v>0</v>
      </c>
    </row>
    <row r="375" spans="1:8" x14ac:dyDescent="0.25">
      <c r="E375" s="155"/>
    </row>
    <row r="376" spans="1:8" x14ac:dyDescent="0.25">
      <c r="B376" s="24" t="s">
        <v>726</v>
      </c>
      <c r="C376" s="18" t="s">
        <v>727</v>
      </c>
      <c r="D376" s="64" t="s">
        <v>452</v>
      </c>
      <c r="E376" s="155">
        <v>0.05</v>
      </c>
      <c r="G376" s="28">
        <f>$E376*SUM(G229+G231+G233+G235+G237+G239+G241+G243+G245+G269+G271+G274+G275+G276+G279+G280+G281+G283+G285+G287+G289+G291+G293+G295+G297+G299+G301+G304+G305+G309+G313+G317+G321+G325+G326+G330+G364+G365+G367+G374)</f>
        <v>0</v>
      </c>
    </row>
    <row r="377" spans="1:8" x14ac:dyDescent="0.25">
      <c r="B377" s="24"/>
      <c r="E377" s="155"/>
      <c r="G377" s="28"/>
    </row>
    <row r="378" spans="1:8" s="148" customFormat="1" x14ac:dyDescent="0.25">
      <c r="A378" s="87"/>
      <c r="B378" s="156" t="s">
        <v>867</v>
      </c>
      <c r="C378" s="157" t="s">
        <v>21</v>
      </c>
      <c r="D378" s="164"/>
      <c r="E378" s="158"/>
      <c r="F378" s="199"/>
      <c r="G378" s="199">
        <f>SUM(G223:G377)</f>
        <v>0</v>
      </c>
      <c r="H378" s="200"/>
    </row>
    <row r="380" spans="1:8" s="44" customFormat="1" x14ac:dyDescent="0.25">
      <c r="A380" s="87"/>
      <c r="B380" s="156" t="s">
        <v>868</v>
      </c>
      <c r="C380" s="157" t="s">
        <v>24</v>
      </c>
      <c r="D380" s="209"/>
      <c r="E380" s="158"/>
      <c r="F380" s="159"/>
      <c r="G380" s="199"/>
      <c r="H380" s="165"/>
    </row>
    <row r="381" spans="1:8" ht="33.75" x14ac:dyDescent="0.25">
      <c r="C381" s="210" t="s">
        <v>728</v>
      </c>
      <c r="D381" s="17"/>
      <c r="H381" s="115"/>
    </row>
    <row r="382" spans="1:8" x14ac:dyDescent="0.25">
      <c r="C382" s="71"/>
      <c r="D382" s="17"/>
      <c r="H382" s="115"/>
    </row>
    <row r="383" spans="1:8" ht="45" x14ac:dyDescent="0.25">
      <c r="B383" s="24" t="s">
        <v>304</v>
      </c>
      <c r="C383" s="83" t="s">
        <v>729</v>
      </c>
      <c r="D383" s="24" t="s">
        <v>49</v>
      </c>
      <c r="E383" s="166">
        <v>3</v>
      </c>
      <c r="G383" s="66">
        <f>$E383*F383</f>
        <v>0</v>
      </c>
      <c r="H383" s="115"/>
    </row>
    <row r="384" spans="1:8" x14ac:dyDescent="0.25">
      <c r="C384" s="83"/>
      <c r="D384" s="17"/>
      <c r="H384" s="115"/>
    </row>
    <row r="385" spans="2:8" ht="45" x14ac:dyDescent="0.25">
      <c r="B385" s="24" t="s">
        <v>312</v>
      </c>
      <c r="C385" s="83" t="s">
        <v>730</v>
      </c>
      <c r="D385" s="24" t="s">
        <v>49</v>
      </c>
      <c r="E385" s="166">
        <v>3</v>
      </c>
      <c r="G385" s="66">
        <f>$E385*F385</f>
        <v>0</v>
      </c>
      <c r="H385" s="115"/>
    </row>
    <row r="386" spans="2:8" x14ac:dyDescent="0.25">
      <c r="C386" s="83"/>
      <c r="D386" s="17"/>
      <c r="H386" s="115"/>
    </row>
    <row r="387" spans="2:8" ht="33.75" x14ac:dyDescent="0.25">
      <c r="B387" s="24" t="s">
        <v>731</v>
      </c>
      <c r="C387" s="83" t="s">
        <v>732</v>
      </c>
      <c r="D387" s="17"/>
      <c r="H387" s="115"/>
    </row>
    <row r="388" spans="2:8" ht="22.5" x14ac:dyDescent="0.25">
      <c r="C388" s="83" t="s">
        <v>733</v>
      </c>
      <c r="D388" s="24" t="s">
        <v>51</v>
      </c>
      <c r="E388" s="65">
        <v>1</v>
      </c>
      <c r="F388" s="162"/>
      <c r="H388" s="115"/>
    </row>
    <row r="389" spans="2:8" x14ac:dyDescent="0.25">
      <c r="C389" s="71" t="s">
        <v>734</v>
      </c>
      <c r="D389" s="24" t="s">
        <v>51</v>
      </c>
      <c r="E389" s="27">
        <v>1</v>
      </c>
      <c r="F389" s="162"/>
      <c r="H389" s="115"/>
    </row>
    <row r="390" spans="2:8" x14ac:dyDescent="0.25">
      <c r="C390" s="71" t="s">
        <v>735</v>
      </c>
      <c r="D390" s="24" t="s">
        <v>51</v>
      </c>
      <c r="E390" s="27">
        <v>1</v>
      </c>
      <c r="F390" s="162"/>
      <c r="H390" s="115"/>
    </row>
    <row r="391" spans="2:8" x14ac:dyDescent="0.25">
      <c r="C391" s="71" t="s">
        <v>623</v>
      </c>
      <c r="D391" s="24" t="s">
        <v>51</v>
      </c>
      <c r="E391" s="27">
        <v>4</v>
      </c>
      <c r="F391" s="162"/>
      <c r="H391" s="115"/>
    </row>
    <row r="392" spans="2:8" x14ac:dyDescent="0.25">
      <c r="C392" s="71" t="s">
        <v>631</v>
      </c>
      <c r="D392" s="24" t="s">
        <v>51</v>
      </c>
      <c r="E392" s="27">
        <v>1</v>
      </c>
      <c r="F392" s="162"/>
      <c r="H392" s="115"/>
    </row>
    <row r="393" spans="2:8" x14ac:dyDescent="0.25">
      <c r="C393" s="71" t="s">
        <v>632</v>
      </c>
      <c r="D393" s="24" t="s">
        <v>51</v>
      </c>
      <c r="E393" s="27">
        <v>1</v>
      </c>
      <c r="F393" s="162"/>
      <c r="H393" s="115"/>
    </row>
    <row r="394" spans="2:8" x14ac:dyDescent="0.25">
      <c r="C394" s="71" t="s">
        <v>633</v>
      </c>
      <c r="D394" s="24" t="s">
        <v>51</v>
      </c>
      <c r="E394" s="27">
        <v>1</v>
      </c>
      <c r="F394" s="162"/>
      <c r="H394" s="115"/>
    </row>
    <row r="395" spans="2:8" x14ac:dyDescent="0.25">
      <c r="C395" s="71" t="s">
        <v>634</v>
      </c>
      <c r="D395" s="24" t="s">
        <v>51</v>
      </c>
      <c r="E395" s="27">
        <v>1</v>
      </c>
      <c r="F395" s="162"/>
      <c r="H395" s="115"/>
    </row>
    <row r="396" spans="2:8" x14ac:dyDescent="0.25">
      <c r="C396" s="71" t="s">
        <v>530</v>
      </c>
      <c r="D396" s="24" t="s">
        <v>51</v>
      </c>
      <c r="E396" s="27">
        <v>1</v>
      </c>
      <c r="F396" s="162"/>
      <c r="H396" s="115"/>
    </row>
    <row r="397" spans="2:8" x14ac:dyDescent="0.25">
      <c r="C397" s="71" t="s">
        <v>736</v>
      </c>
      <c r="D397" s="24" t="s">
        <v>51</v>
      </c>
      <c r="E397" s="27">
        <v>4</v>
      </c>
      <c r="F397" s="162"/>
      <c r="H397" s="115"/>
    </row>
    <row r="398" spans="2:8" ht="78.75" x14ac:dyDescent="0.25">
      <c r="C398" s="71" t="s">
        <v>737</v>
      </c>
      <c r="D398" s="24" t="s">
        <v>51</v>
      </c>
      <c r="E398" s="27">
        <v>1</v>
      </c>
      <c r="F398" s="162"/>
      <c r="H398" s="115"/>
    </row>
    <row r="399" spans="2:8" x14ac:dyDescent="0.25">
      <c r="C399" s="113" t="s">
        <v>546</v>
      </c>
      <c r="D399" s="24" t="s">
        <v>51</v>
      </c>
      <c r="E399" s="27">
        <v>1</v>
      </c>
      <c r="F399" s="162"/>
      <c r="H399" s="115"/>
    </row>
    <row r="400" spans="2:8" ht="22.5" x14ac:dyDescent="0.25">
      <c r="C400" s="18" t="s">
        <v>738</v>
      </c>
      <c r="D400" s="24" t="s">
        <v>49</v>
      </c>
      <c r="E400" s="65">
        <v>1</v>
      </c>
      <c r="F400" s="28"/>
      <c r="H400" s="115"/>
    </row>
    <row r="401" spans="1:8" x14ac:dyDescent="0.25">
      <c r="D401" s="24" t="s">
        <v>49</v>
      </c>
      <c r="E401" s="166">
        <v>3</v>
      </c>
      <c r="G401" s="66">
        <f>$E401*F401</f>
        <v>0</v>
      </c>
      <c r="H401" s="115"/>
    </row>
    <row r="402" spans="1:8" x14ac:dyDescent="0.25">
      <c r="D402" s="17"/>
      <c r="H402" s="115"/>
    </row>
    <row r="403" spans="1:8" s="6" customFormat="1" ht="78.75" x14ac:dyDescent="0.25">
      <c r="A403" s="87"/>
      <c r="B403" s="24" t="s">
        <v>739</v>
      </c>
      <c r="C403" s="211" t="s">
        <v>740</v>
      </c>
      <c r="D403" s="24" t="s">
        <v>49</v>
      </c>
      <c r="E403" s="155">
        <v>1</v>
      </c>
      <c r="F403" s="28"/>
      <c r="G403" s="66">
        <f>$E403*F403</f>
        <v>0</v>
      </c>
      <c r="H403" s="107"/>
    </row>
    <row r="404" spans="1:8" x14ac:dyDescent="0.25">
      <c r="C404" s="207"/>
      <c r="D404" s="208"/>
      <c r="E404" s="198"/>
      <c r="F404" s="147"/>
      <c r="G404" s="147"/>
      <c r="H404" s="115"/>
    </row>
    <row r="405" spans="1:8" s="6" customFormat="1" ht="22.5" x14ac:dyDescent="0.25">
      <c r="A405" s="87"/>
      <c r="B405" s="24" t="s">
        <v>741</v>
      </c>
      <c r="C405" s="71" t="s">
        <v>742</v>
      </c>
      <c r="D405" s="24" t="s">
        <v>54</v>
      </c>
      <c r="E405" s="155">
        <v>1650</v>
      </c>
      <c r="F405" s="28"/>
      <c r="G405" s="66">
        <f>$E405*F405</f>
        <v>0</v>
      </c>
      <c r="H405" s="107"/>
    </row>
    <row r="406" spans="1:8" x14ac:dyDescent="0.25">
      <c r="C406" s="207"/>
      <c r="D406" s="208"/>
      <c r="E406" s="198"/>
      <c r="F406" s="147"/>
      <c r="G406" s="147"/>
      <c r="H406" s="115"/>
    </row>
    <row r="407" spans="1:8" ht="56.25" x14ac:dyDescent="0.25">
      <c r="B407" s="24" t="s">
        <v>743</v>
      </c>
      <c r="C407" s="211" t="s">
        <v>744</v>
      </c>
      <c r="D407" s="24" t="s">
        <v>49</v>
      </c>
      <c r="E407" s="155">
        <v>30</v>
      </c>
      <c r="F407" s="28"/>
      <c r="G407" s="66">
        <f>$E407*F407</f>
        <v>0</v>
      </c>
      <c r="H407" s="115"/>
    </row>
    <row r="408" spans="1:8" x14ac:dyDescent="0.25">
      <c r="C408" s="207"/>
      <c r="D408" s="208"/>
      <c r="E408" s="198"/>
      <c r="F408" s="147"/>
      <c r="G408" s="147"/>
      <c r="H408" s="115"/>
    </row>
    <row r="409" spans="1:8" s="6" customFormat="1" x14ac:dyDescent="0.25">
      <c r="A409" s="87"/>
      <c r="B409" s="24" t="s">
        <v>745</v>
      </c>
      <c r="C409" s="71" t="s">
        <v>746</v>
      </c>
      <c r="D409" s="24" t="s">
        <v>49</v>
      </c>
      <c r="E409" s="155">
        <v>25</v>
      </c>
      <c r="F409" s="28"/>
      <c r="G409" s="66">
        <f>$E409*F409</f>
        <v>0</v>
      </c>
      <c r="H409" s="107"/>
    </row>
    <row r="410" spans="1:8" s="6" customFormat="1" x14ac:dyDescent="0.25">
      <c r="A410" s="87"/>
      <c r="B410" s="24"/>
      <c r="C410" s="71"/>
      <c r="D410" s="24"/>
      <c r="E410" s="155"/>
      <c r="F410" s="28"/>
      <c r="G410" s="28"/>
      <c r="H410" s="107"/>
    </row>
    <row r="411" spans="1:8" s="6" customFormat="1" ht="22.5" x14ac:dyDescent="0.25">
      <c r="A411" s="87"/>
      <c r="B411" s="24" t="s">
        <v>747</v>
      </c>
      <c r="C411" s="71" t="s">
        <v>748</v>
      </c>
      <c r="D411" s="24" t="s">
        <v>54</v>
      </c>
      <c r="E411" s="155">
        <v>1655</v>
      </c>
      <c r="F411" s="28"/>
      <c r="G411" s="66">
        <f>$E411*F411</f>
        <v>0</v>
      </c>
      <c r="H411" s="107"/>
    </row>
    <row r="412" spans="1:8" s="6" customFormat="1" x14ac:dyDescent="0.25">
      <c r="A412" s="87"/>
      <c r="B412" s="24"/>
      <c r="C412" s="71"/>
      <c r="D412" s="24"/>
      <c r="E412" s="155"/>
      <c r="F412" s="28"/>
      <c r="G412" s="28"/>
      <c r="H412" s="107"/>
    </row>
    <row r="413" spans="1:8" x14ac:dyDescent="0.25">
      <c r="B413" s="24" t="s">
        <v>749</v>
      </c>
      <c r="C413" s="211" t="s">
        <v>750</v>
      </c>
      <c r="D413" s="24" t="s">
        <v>49</v>
      </c>
      <c r="E413" s="155">
        <v>30</v>
      </c>
      <c r="F413" s="28"/>
      <c r="G413" s="66">
        <f>$E413*F413</f>
        <v>0</v>
      </c>
      <c r="H413" s="115"/>
    </row>
    <row r="414" spans="1:8" x14ac:dyDescent="0.25">
      <c r="D414" s="17"/>
      <c r="H414" s="115"/>
    </row>
    <row r="415" spans="1:8" s="6" customFormat="1" ht="22.5" x14ac:dyDescent="0.25">
      <c r="A415" s="87"/>
      <c r="B415" s="24" t="s">
        <v>751</v>
      </c>
      <c r="C415" s="118" t="s">
        <v>596</v>
      </c>
      <c r="D415" s="24" t="s">
        <v>49</v>
      </c>
      <c r="E415" s="155">
        <v>1</v>
      </c>
      <c r="F415" s="28"/>
      <c r="G415" s="66">
        <f>$E415*F415</f>
        <v>0</v>
      </c>
      <c r="H415" s="107"/>
    </row>
    <row r="416" spans="1:8" s="6" customFormat="1" x14ac:dyDescent="0.25">
      <c r="A416" s="87"/>
      <c r="B416" s="24"/>
      <c r="C416" s="118"/>
      <c r="D416" s="24"/>
      <c r="E416" s="155"/>
      <c r="F416" s="28"/>
      <c r="G416" s="28"/>
      <c r="H416" s="107"/>
    </row>
    <row r="417" spans="1:8" s="148" customFormat="1" x14ac:dyDescent="0.25">
      <c r="A417" s="87"/>
      <c r="B417" s="156" t="s">
        <v>868</v>
      </c>
      <c r="C417" s="157" t="str">
        <f>+C380</f>
        <v>TV</v>
      </c>
      <c r="D417" s="164"/>
      <c r="E417" s="158"/>
      <c r="F417" s="199"/>
      <c r="G417" s="199">
        <f>SUM(G382:G415)</f>
        <v>0</v>
      </c>
      <c r="H417" s="200"/>
    </row>
    <row r="419" spans="1:8" s="44" customFormat="1" x14ac:dyDescent="0.25">
      <c r="A419" s="87"/>
      <c r="B419" s="156" t="s">
        <v>869</v>
      </c>
      <c r="C419" s="157" t="s">
        <v>26</v>
      </c>
      <c r="D419" s="209"/>
      <c r="E419" s="158"/>
      <c r="F419" s="159"/>
      <c r="G419" s="199"/>
      <c r="H419" s="165"/>
    </row>
    <row r="420" spans="1:8" s="148" customFormat="1" x14ac:dyDescent="0.25">
      <c r="A420" s="87"/>
      <c r="B420" s="24"/>
      <c r="C420" s="15"/>
      <c r="D420" s="14"/>
      <c r="E420" s="168"/>
      <c r="F420" s="28"/>
      <c r="G420" s="178"/>
      <c r="H420" s="29"/>
    </row>
    <row r="421" spans="1:8" s="6" customFormat="1" ht="22.5" x14ac:dyDescent="0.25">
      <c r="A421" s="87"/>
      <c r="B421" s="64" t="s">
        <v>753</v>
      </c>
      <c r="C421" s="71" t="s">
        <v>508</v>
      </c>
      <c r="D421" s="26" t="s">
        <v>54</v>
      </c>
      <c r="E421" s="191">
        <v>525</v>
      </c>
      <c r="F421" s="192"/>
      <c r="G421" s="66">
        <f>$E421*F421</f>
        <v>0</v>
      </c>
      <c r="H421" s="107"/>
    </row>
    <row r="422" spans="1:8" s="6" customFormat="1" x14ac:dyDescent="0.25">
      <c r="A422" s="87"/>
      <c r="B422" s="64"/>
      <c r="C422" s="71"/>
      <c r="D422" s="26"/>
      <c r="E422" s="191"/>
      <c r="F422" s="193"/>
      <c r="G422" s="28"/>
      <c r="H422" s="107"/>
    </row>
    <row r="423" spans="1:8" s="6" customFormat="1" ht="45" x14ac:dyDescent="0.25">
      <c r="A423" s="87"/>
      <c r="B423" s="64" t="s">
        <v>754</v>
      </c>
      <c r="C423" s="71" t="s">
        <v>610</v>
      </c>
      <c r="D423" s="26" t="s">
        <v>70</v>
      </c>
      <c r="E423" s="191">
        <v>145</v>
      </c>
      <c r="F423" s="192"/>
      <c r="G423" s="66">
        <f>$E423*F423</f>
        <v>0</v>
      </c>
      <c r="H423" s="107"/>
    </row>
    <row r="424" spans="1:8" s="6" customFormat="1" x14ac:dyDescent="0.25">
      <c r="A424" s="87"/>
      <c r="B424" s="64"/>
      <c r="C424" s="71"/>
      <c r="D424" s="26"/>
      <c r="E424" s="191"/>
      <c r="F424" s="193"/>
      <c r="G424" s="28"/>
      <c r="H424" s="107"/>
    </row>
    <row r="425" spans="1:8" s="6" customFormat="1" ht="22.5" x14ac:dyDescent="0.25">
      <c r="A425" s="87"/>
      <c r="B425" s="64" t="s">
        <v>755</v>
      </c>
      <c r="C425" s="71" t="s">
        <v>510</v>
      </c>
      <c r="D425" s="26" t="s">
        <v>70</v>
      </c>
      <c r="E425" s="191">
        <f>+E423*0.05</f>
        <v>7.25</v>
      </c>
      <c r="F425" s="192"/>
      <c r="G425" s="66">
        <f>$E425*F425</f>
        <v>0</v>
      </c>
      <c r="H425" s="107"/>
    </row>
    <row r="426" spans="1:8" s="6" customFormat="1" x14ac:dyDescent="0.25">
      <c r="A426" s="87"/>
      <c r="B426" s="64"/>
      <c r="C426" s="71"/>
      <c r="D426" s="26"/>
      <c r="E426" s="191"/>
      <c r="F426" s="193"/>
      <c r="G426" s="28"/>
      <c r="H426" s="107"/>
    </row>
    <row r="427" spans="1:8" s="6" customFormat="1" ht="33.75" x14ac:dyDescent="0.25">
      <c r="A427" s="87"/>
      <c r="B427" s="64" t="s">
        <v>756</v>
      </c>
      <c r="C427" s="71" t="s">
        <v>512</v>
      </c>
      <c r="D427" s="26"/>
      <c r="E427" s="191"/>
      <c r="F427" s="192"/>
      <c r="G427" s="194"/>
      <c r="H427" s="107"/>
    </row>
    <row r="428" spans="1:8" s="6" customFormat="1" x14ac:dyDescent="0.25">
      <c r="A428" s="87"/>
      <c r="B428" s="64"/>
      <c r="C428" s="71" t="s">
        <v>757</v>
      </c>
      <c r="D428" s="26" t="s">
        <v>70</v>
      </c>
      <c r="E428" s="191">
        <v>50</v>
      </c>
      <c r="F428" s="192"/>
      <c r="G428" s="66">
        <f>$E428*F428</f>
        <v>0</v>
      </c>
      <c r="H428" s="107"/>
    </row>
    <row r="429" spans="1:8" s="6" customFormat="1" x14ac:dyDescent="0.25">
      <c r="A429" s="87"/>
      <c r="B429" s="24"/>
      <c r="C429" s="71"/>
      <c r="D429" s="26"/>
      <c r="E429" s="191"/>
      <c r="F429" s="193"/>
      <c r="G429" s="28"/>
      <c r="H429" s="107"/>
    </row>
    <row r="430" spans="1:8" s="6" customFormat="1" x14ac:dyDescent="0.25">
      <c r="A430" s="87"/>
      <c r="B430" s="64" t="s">
        <v>758</v>
      </c>
      <c r="C430" s="71" t="s">
        <v>514</v>
      </c>
      <c r="D430" s="26"/>
      <c r="E430" s="191"/>
      <c r="F430" s="192"/>
      <c r="G430" s="194"/>
      <c r="H430" s="107"/>
    </row>
    <row r="431" spans="1:8" s="6" customFormat="1" x14ac:dyDescent="0.25">
      <c r="A431" s="87"/>
      <c r="B431" s="64"/>
      <c r="C431" s="71" t="s">
        <v>757</v>
      </c>
      <c r="D431" s="26" t="s">
        <v>70</v>
      </c>
      <c r="E431" s="191">
        <f>+E423+E425-E428</f>
        <v>102.25</v>
      </c>
      <c r="F431" s="192"/>
      <c r="G431" s="66">
        <f>$E431*F431</f>
        <v>0</v>
      </c>
      <c r="H431" s="107"/>
    </row>
    <row r="432" spans="1:8" s="6" customFormat="1" x14ac:dyDescent="0.25">
      <c r="A432" s="87"/>
      <c r="B432" s="64"/>
      <c r="C432" s="71"/>
      <c r="D432" s="26"/>
      <c r="E432" s="191"/>
      <c r="F432" s="192"/>
      <c r="G432" s="194"/>
      <c r="H432" s="107"/>
    </row>
    <row r="433" spans="1:8" s="6" customFormat="1" x14ac:dyDescent="0.25">
      <c r="A433" s="87"/>
      <c r="B433" s="64" t="s">
        <v>759</v>
      </c>
      <c r="C433" s="71" t="s">
        <v>516</v>
      </c>
      <c r="D433" s="26" t="s">
        <v>517</v>
      </c>
      <c r="E433" s="191">
        <f>+(E425+E423)*1.35-E431</f>
        <v>103.28750000000002</v>
      </c>
      <c r="F433" s="192"/>
      <c r="G433" s="66">
        <f>$E433*F433</f>
        <v>0</v>
      </c>
      <c r="H433" s="107"/>
    </row>
    <row r="434" spans="1:8" s="6" customFormat="1" x14ac:dyDescent="0.25">
      <c r="A434" s="87"/>
      <c r="B434" s="17"/>
      <c r="C434" s="212"/>
      <c r="D434" s="95"/>
      <c r="E434" s="168"/>
      <c r="F434" s="178"/>
      <c r="G434" s="178"/>
      <c r="H434" s="107"/>
    </row>
    <row r="435" spans="1:8" s="6" customFormat="1" ht="22.5" x14ac:dyDescent="0.25">
      <c r="A435" s="87"/>
      <c r="B435" s="64" t="s">
        <v>760</v>
      </c>
      <c r="C435" s="118" t="s">
        <v>761</v>
      </c>
      <c r="D435" s="24" t="s">
        <v>51</v>
      </c>
      <c r="E435" s="155">
        <v>13</v>
      </c>
      <c r="F435" s="28"/>
      <c r="G435" s="66">
        <f>$E435*F435</f>
        <v>0</v>
      </c>
      <c r="H435" s="107"/>
    </row>
    <row r="436" spans="1:8" s="6" customFormat="1" x14ac:dyDescent="0.25">
      <c r="A436" s="87"/>
      <c r="B436" s="17"/>
      <c r="C436" s="118"/>
      <c r="D436" s="24"/>
      <c r="E436" s="155"/>
      <c r="F436" s="28"/>
      <c r="G436" s="28"/>
      <c r="H436" s="107"/>
    </row>
    <row r="437" spans="1:8" s="6" customFormat="1" ht="22.5" x14ac:dyDescent="0.25">
      <c r="A437" s="87"/>
      <c r="B437" s="64" t="s">
        <v>762</v>
      </c>
      <c r="C437" s="118" t="s">
        <v>763</v>
      </c>
      <c r="D437" s="24" t="s">
        <v>51</v>
      </c>
      <c r="E437" s="155">
        <v>5</v>
      </c>
      <c r="F437" s="28"/>
      <c r="G437" s="66">
        <f>$E437*F437</f>
        <v>0</v>
      </c>
      <c r="H437" s="107"/>
    </row>
    <row r="438" spans="1:8" s="6" customFormat="1" x14ac:dyDescent="0.25">
      <c r="A438" s="87"/>
      <c r="B438" s="17"/>
      <c r="C438" s="212"/>
      <c r="D438" s="14"/>
      <c r="E438" s="213"/>
      <c r="F438" s="20"/>
      <c r="G438" s="28"/>
      <c r="H438" s="107"/>
    </row>
    <row r="439" spans="1:8" s="6" customFormat="1" x14ac:dyDescent="0.25">
      <c r="A439" s="87"/>
      <c r="B439" s="64" t="s">
        <v>764</v>
      </c>
      <c r="C439" s="71" t="s">
        <v>765</v>
      </c>
      <c r="D439" s="24" t="s">
        <v>54</v>
      </c>
      <c r="E439" s="155">
        <v>850</v>
      </c>
      <c r="F439" s="28"/>
      <c r="G439" s="66">
        <f>$E439*F439</f>
        <v>0</v>
      </c>
      <c r="H439" s="107"/>
    </row>
    <row r="440" spans="1:8" s="6" customFormat="1" x14ac:dyDescent="0.25">
      <c r="A440" s="87"/>
      <c r="B440" s="17"/>
      <c r="C440" s="118"/>
      <c r="D440" s="24"/>
      <c r="E440" s="155"/>
      <c r="F440" s="28"/>
      <c r="G440" s="28"/>
      <c r="H440" s="107"/>
    </row>
    <row r="441" spans="1:8" s="6" customFormat="1" x14ac:dyDescent="0.25">
      <c r="A441" s="87"/>
      <c r="B441" s="64" t="s">
        <v>766</v>
      </c>
      <c r="C441" s="71" t="s">
        <v>767</v>
      </c>
      <c r="D441" s="24" t="s">
        <v>54</v>
      </c>
      <c r="E441" s="155">
        <v>450</v>
      </c>
      <c r="F441" s="28"/>
      <c r="G441" s="66">
        <f>$E441*F441</f>
        <v>0</v>
      </c>
      <c r="H441" s="107"/>
    </row>
    <row r="442" spans="1:8" s="6" customFormat="1" x14ac:dyDescent="0.25">
      <c r="A442" s="87"/>
      <c r="B442" s="17"/>
      <c r="C442" s="118"/>
      <c r="D442" s="24"/>
      <c r="E442" s="155"/>
      <c r="F442" s="28"/>
      <c r="G442" s="28"/>
      <c r="H442" s="107"/>
    </row>
    <row r="443" spans="1:8" s="6" customFormat="1" ht="22.5" x14ac:dyDescent="0.25">
      <c r="A443" s="87"/>
      <c r="B443" s="64" t="s">
        <v>768</v>
      </c>
      <c r="C443" s="118" t="s">
        <v>663</v>
      </c>
      <c r="D443" s="24" t="s">
        <v>54</v>
      </c>
      <c r="E443" s="155">
        <v>90</v>
      </c>
      <c r="F443" s="28"/>
      <c r="G443" s="66">
        <f>$E443*F443</f>
        <v>0</v>
      </c>
      <c r="H443" s="107"/>
    </row>
    <row r="444" spans="1:8" s="6" customFormat="1" x14ac:dyDescent="0.25">
      <c r="A444" s="87"/>
      <c r="B444" s="17"/>
      <c r="C444" s="212"/>
      <c r="D444" s="14"/>
      <c r="E444" s="213"/>
      <c r="F444" s="20"/>
      <c r="G444" s="28"/>
      <c r="H444" s="107"/>
    </row>
    <row r="445" spans="1:8" s="6" customFormat="1" ht="45" x14ac:dyDescent="0.25">
      <c r="A445" s="87"/>
      <c r="B445" s="64" t="s">
        <v>769</v>
      </c>
      <c r="C445" s="118" t="s">
        <v>770</v>
      </c>
      <c r="D445" s="24" t="s">
        <v>51</v>
      </c>
      <c r="E445" s="155">
        <v>3</v>
      </c>
      <c r="F445" s="28"/>
      <c r="G445" s="66">
        <f>$E445*F445</f>
        <v>0</v>
      </c>
      <c r="H445" s="107"/>
    </row>
    <row r="446" spans="1:8" s="6" customFormat="1" x14ac:dyDescent="0.25">
      <c r="A446" s="87"/>
      <c r="B446" s="17"/>
      <c r="C446" s="118"/>
      <c r="D446" s="24"/>
      <c r="E446" s="155"/>
      <c r="F446" s="28"/>
      <c r="G446" s="28"/>
      <c r="H446" s="107"/>
    </row>
    <row r="447" spans="1:8" s="6" customFormat="1" ht="22.5" x14ac:dyDescent="0.25">
      <c r="A447" s="87"/>
      <c r="B447" s="64" t="s">
        <v>771</v>
      </c>
      <c r="C447" s="118" t="s">
        <v>772</v>
      </c>
      <c r="D447" s="24"/>
      <c r="E447" s="155"/>
      <c r="F447" s="28"/>
      <c r="G447" s="28"/>
      <c r="H447" s="107"/>
    </row>
    <row r="448" spans="1:8" s="6" customFormat="1" x14ac:dyDescent="0.25">
      <c r="A448" s="87"/>
      <c r="B448" s="24"/>
      <c r="C448" s="118" t="s">
        <v>773</v>
      </c>
      <c r="D448" s="24"/>
      <c r="E448" s="155"/>
      <c r="F448" s="28"/>
      <c r="G448" s="28"/>
      <c r="H448" s="107"/>
    </row>
    <row r="449" spans="1:8" s="6" customFormat="1" x14ac:dyDescent="0.25">
      <c r="A449" s="87"/>
      <c r="B449" s="24"/>
      <c r="C449" s="118" t="s">
        <v>774</v>
      </c>
      <c r="D449" s="24"/>
      <c r="E449" s="155"/>
      <c r="F449" s="28"/>
      <c r="G449" s="28"/>
      <c r="H449" s="107"/>
    </row>
    <row r="450" spans="1:8" s="6" customFormat="1" ht="33.75" x14ac:dyDescent="0.25">
      <c r="A450" s="87"/>
      <c r="B450" s="24"/>
      <c r="C450" s="118" t="s">
        <v>775</v>
      </c>
      <c r="D450" s="24" t="s">
        <v>51</v>
      </c>
      <c r="E450" s="155">
        <v>3</v>
      </c>
      <c r="F450" s="28"/>
      <c r="G450" s="66">
        <f>$E450*F450</f>
        <v>0</v>
      </c>
      <c r="H450" s="107"/>
    </row>
    <row r="451" spans="1:8" s="6" customFormat="1" x14ac:dyDescent="0.25">
      <c r="A451" s="87"/>
      <c r="B451" s="24"/>
      <c r="C451" s="118"/>
      <c r="D451" s="24"/>
      <c r="E451" s="155"/>
      <c r="F451" s="28"/>
      <c r="G451" s="28"/>
      <c r="H451" s="107"/>
    </row>
    <row r="452" spans="1:8" s="6" customFormat="1" x14ac:dyDescent="0.25">
      <c r="A452" s="87"/>
      <c r="B452" s="64" t="s">
        <v>776</v>
      </c>
      <c r="C452" s="118" t="s">
        <v>777</v>
      </c>
      <c r="D452" s="24"/>
      <c r="E452" s="155"/>
      <c r="F452" s="28"/>
      <c r="G452" s="28"/>
      <c r="H452" s="107"/>
    </row>
    <row r="453" spans="1:8" s="6" customFormat="1" ht="33.75" x14ac:dyDescent="0.25">
      <c r="A453" s="87"/>
      <c r="B453" s="17"/>
      <c r="C453" s="71" t="s">
        <v>778</v>
      </c>
      <c r="D453" s="24" t="s">
        <v>51</v>
      </c>
      <c r="E453" s="155">
        <v>1</v>
      </c>
      <c r="F453" s="28"/>
      <c r="G453" s="28"/>
      <c r="H453" s="107"/>
    </row>
    <row r="454" spans="1:8" s="6" customFormat="1" x14ac:dyDescent="0.25">
      <c r="A454" s="87"/>
      <c r="B454" s="24"/>
      <c r="C454" s="71" t="s">
        <v>779</v>
      </c>
      <c r="D454" s="24" t="s">
        <v>51</v>
      </c>
      <c r="E454" s="155">
        <v>12</v>
      </c>
      <c r="F454" s="28"/>
      <c r="G454" s="28"/>
      <c r="H454" s="107"/>
    </row>
    <row r="455" spans="1:8" s="6" customFormat="1" x14ac:dyDescent="0.25">
      <c r="A455" s="87"/>
      <c r="B455" s="17"/>
      <c r="C455" s="71" t="s">
        <v>780</v>
      </c>
      <c r="D455" s="24" t="s">
        <v>51</v>
      </c>
      <c r="E455" s="155">
        <v>12</v>
      </c>
      <c r="F455" s="28"/>
      <c r="G455" s="28"/>
      <c r="H455" s="107"/>
    </row>
    <row r="456" spans="1:8" s="6" customFormat="1" x14ac:dyDescent="0.25">
      <c r="A456" s="87"/>
      <c r="B456" s="17"/>
      <c r="C456" s="71" t="s">
        <v>781</v>
      </c>
      <c r="D456" s="24" t="s">
        <v>51</v>
      </c>
      <c r="E456" s="155">
        <v>12</v>
      </c>
      <c r="F456" s="28"/>
      <c r="G456" s="28"/>
      <c r="H456" s="107"/>
    </row>
    <row r="457" spans="1:8" s="6" customFormat="1" x14ac:dyDescent="0.25">
      <c r="A457" s="87"/>
      <c r="B457" s="17"/>
      <c r="C457" s="71" t="s">
        <v>782</v>
      </c>
      <c r="D457" s="24" t="s">
        <v>51</v>
      </c>
      <c r="E457" s="155">
        <v>12</v>
      </c>
      <c r="F457" s="28"/>
      <c r="G457" s="28"/>
      <c r="H457" s="107"/>
    </row>
    <row r="458" spans="1:8" s="6" customFormat="1" x14ac:dyDescent="0.25">
      <c r="A458" s="87"/>
      <c r="B458" s="17"/>
      <c r="C458" s="71" t="s">
        <v>783</v>
      </c>
      <c r="D458" s="24" t="s">
        <v>49</v>
      </c>
      <c r="E458" s="155">
        <v>1</v>
      </c>
      <c r="F458" s="28"/>
      <c r="G458" s="28"/>
      <c r="H458" s="107"/>
    </row>
    <row r="459" spans="1:8" s="6" customFormat="1" ht="33.75" x14ac:dyDescent="0.25">
      <c r="A459" s="87"/>
      <c r="B459" s="17"/>
      <c r="C459" s="71" t="s">
        <v>784</v>
      </c>
      <c r="D459" s="24" t="s">
        <v>49</v>
      </c>
      <c r="E459" s="155">
        <v>1</v>
      </c>
      <c r="F459" s="28"/>
      <c r="G459" s="28"/>
      <c r="H459" s="107"/>
    </row>
    <row r="460" spans="1:8" s="6" customFormat="1" x14ac:dyDescent="0.25">
      <c r="A460" s="87"/>
      <c r="B460" s="17"/>
      <c r="C460" s="118"/>
      <c r="D460" s="24" t="s">
        <v>49</v>
      </c>
      <c r="E460" s="155">
        <v>1</v>
      </c>
      <c r="F460" s="28"/>
      <c r="G460" s="66">
        <f>$E460*F460</f>
        <v>0</v>
      </c>
      <c r="H460" s="107"/>
    </row>
    <row r="461" spans="1:8" s="6" customFormat="1" x14ac:dyDescent="0.25">
      <c r="A461" s="87"/>
      <c r="B461" s="24"/>
      <c r="C461" s="118"/>
      <c r="D461" s="24"/>
      <c r="E461" s="155"/>
      <c r="F461" s="28"/>
      <c r="G461" s="28"/>
      <c r="H461" s="107"/>
    </row>
    <row r="462" spans="1:8" s="6" customFormat="1" ht="45" x14ac:dyDescent="0.25">
      <c r="A462" s="87"/>
      <c r="B462" s="64" t="s">
        <v>785</v>
      </c>
      <c r="C462" s="214" t="s">
        <v>786</v>
      </c>
      <c r="D462" s="24" t="s">
        <v>54</v>
      </c>
      <c r="E462" s="155">
        <v>110</v>
      </c>
      <c r="F462" s="28"/>
      <c r="G462" s="66">
        <f>$E462*F462</f>
        <v>0</v>
      </c>
      <c r="H462" s="107"/>
    </row>
    <row r="463" spans="1:8" s="6" customFormat="1" x14ac:dyDescent="0.25">
      <c r="A463" s="87"/>
      <c r="B463" s="17"/>
      <c r="C463" s="118"/>
      <c r="D463" s="24"/>
      <c r="E463" s="155"/>
      <c r="F463" s="28"/>
      <c r="G463" s="28"/>
      <c r="H463" s="107"/>
    </row>
    <row r="464" spans="1:8" s="6" customFormat="1" ht="33.75" x14ac:dyDescent="0.25">
      <c r="A464" s="87"/>
      <c r="B464" s="64" t="s">
        <v>787</v>
      </c>
      <c r="C464" s="214" t="s">
        <v>788</v>
      </c>
      <c r="D464" s="24" t="s">
        <v>54</v>
      </c>
      <c r="E464" s="155">
        <v>170</v>
      </c>
      <c r="F464" s="28"/>
      <c r="G464" s="66">
        <f>$E464*F464</f>
        <v>0</v>
      </c>
      <c r="H464" s="107"/>
    </row>
    <row r="465" spans="1:8" s="6" customFormat="1" x14ac:dyDescent="0.25">
      <c r="A465" s="87"/>
      <c r="B465" s="17"/>
      <c r="C465" s="214"/>
      <c r="D465" s="24"/>
      <c r="E465" s="155"/>
      <c r="F465" s="28"/>
      <c r="G465" s="28"/>
      <c r="H465" s="107"/>
    </row>
    <row r="466" spans="1:8" s="6" customFormat="1" ht="22.5" x14ac:dyDescent="0.25">
      <c r="A466" s="87"/>
      <c r="B466" s="64" t="s">
        <v>789</v>
      </c>
      <c r="C466" s="118" t="s">
        <v>790</v>
      </c>
      <c r="D466" s="24" t="s">
        <v>54</v>
      </c>
      <c r="E466" s="155">
        <v>2500</v>
      </c>
      <c r="F466" s="28"/>
      <c r="G466" s="66">
        <f>$E466*F466</f>
        <v>0</v>
      </c>
      <c r="H466" s="107"/>
    </row>
    <row r="467" spans="1:8" s="6" customFormat="1" x14ac:dyDescent="0.25">
      <c r="A467" s="87"/>
      <c r="B467" s="17"/>
      <c r="C467" s="214"/>
      <c r="D467" s="24"/>
      <c r="E467" s="155"/>
      <c r="F467" s="28"/>
      <c r="G467" s="28"/>
      <c r="H467" s="107"/>
    </row>
    <row r="468" spans="1:8" s="6" customFormat="1" ht="33.75" x14ac:dyDescent="0.25">
      <c r="A468" s="87"/>
      <c r="B468" s="64" t="s">
        <v>791</v>
      </c>
      <c r="C468" s="118" t="s">
        <v>792</v>
      </c>
      <c r="D468" s="24"/>
      <c r="E468" s="155"/>
      <c r="F468" s="28"/>
      <c r="G468" s="28"/>
      <c r="H468" s="107"/>
    </row>
    <row r="469" spans="1:8" s="6" customFormat="1" x14ac:dyDescent="0.25">
      <c r="A469" s="87"/>
      <c r="B469" s="17"/>
      <c r="C469" s="118"/>
      <c r="D469" s="24"/>
      <c r="E469" s="155"/>
      <c r="F469" s="28"/>
      <c r="G469" s="28"/>
      <c r="H469" s="107"/>
    </row>
    <row r="470" spans="1:8" s="6" customFormat="1" ht="67.5" x14ac:dyDescent="0.25">
      <c r="A470" s="87"/>
      <c r="B470" s="64" t="s">
        <v>793</v>
      </c>
      <c r="C470" s="215" t="s">
        <v>794</v>
      </c>
      <c r="D470" s="24" t="s">
        <v>51</v>
      </c>
      <c r="E470" s="155">
        <v>1</v>
      </c>
      <c r="F470" s="28"/>
      <c r="G470" s="28"/>
      <c r="H470" s="107"/>
    </row>
    <row r="471" spans="1:8" s="6" customFormat="1" x14ac:dyDescent="0.25">
      <c r="A471" s="87"/>
      <c r="B471" s="24"/>
      <c r="C471" s="118" t="s">
        <v>795</v>
      </c>
      <c r="D471" s="24" t="s">
        <v>51</v>
      </c>
      <c r="E471" s="155">
        <v>1</v>
      </c>
      <c r="F471" s="28"/>
      <c r="G471" s="28"/>
      <c r="H471" s="107"/>
    </row>
    <row r="472" spans="1:8" s="6" customFormat="1" x14ac:dyDescent="0.25">
      <c r="A472" s="87"/>
      <c r="B472" s="24"/>
      <c r="C472" s="118" t="s">
        <v>796</v>
      </c>
      <c r="D472" s="24" t="s">
        <v>51</v>
      </c>
      <c r="E472" s="155">
        <v>1</v>
      </c>
      <c r="F472" s="28"/>
      <c r="G472" s="28"/>
      <c r="H472" s="107"/>
    </row>
    <row r="473" spans="1:8" s="6" customFormat="1" x14ac:dyDescent="0.25">
      <c r="A473" s="87"/>
      <c r="B473" s="26"/>
      <c r="C473" s="71" t="s">
        <v>797</v>
      </c>
      <c r="D473" s="24" t="s">
        <v>51</v>
      </c>
      <c r="E473" s="27">
        <v>1</v>
      </c>
      <c r="F473" s="162"/>
      <c r="G473" s="28"/>
      <c r="H473" s="107"/>
    </row>
    <row r="474" spans="1:8" s="6" customFormat="1" x14ac:dyDescent="0.25">
      <c r="A474" s="87"/>
      <c r="B474" s="26"/>
      <c r="C474" s="71" t="s">
        <v>798</v>
      </c>
      <c r="D474" s="24" t="s">
        <v>51</v>
      </c>
      <c r="E474" s="27">
        <v>1</v>
      </c>
      <c r="F474" s="162"/>
      <c r="G474" s="28"/>
      <c r="H474" s="107"/>
    </row>
    <row r="475" spans="1:8" s="6" customFormat="1" x14ac:dyDescent="0.25">
      <c r="A475" s="87"/>
      <c r="B475" s="17"/>
      <c r="C475" s="71" t="s">
        <v>799</v>
      </c>
      <c r="D475" s="24" t="s">
        <v>51</v>
      </c>
      <c r="E475" s="27">
        <v>1</v>
      </c>
      <c r="F475" s="162"/>
      <c r="G475" s="28"/>
      <c r="H475" s="107"/>
    </row>
    <row r="476" spans="1:8" s="6" customFormat="1" x14ac:dyDescent="0.25">
      <c r="A476" s="87"/>
      <c r="B476" s="17"/>
      <c r="C476" s="71" t="s">
        <v>800</v>
      </c>
      <c r="D476" s="24" t="s">
        <v>51</v>
      </c>
      <c r="E476" s="27">
        <v>6</v>
      </c>
      <c r="F476" s="162"/>
      <c r="G476" s="28"/>
      <c r="H476" s="107"/>
    </row>
    <row r="477" spans="1:8" s="6" customFormat="1" x14ac:dyDescent="0.25">
      <c r="A477" s="87"/>
      <c r="B477" s="17"/>
      <c r="C477" s="71" t="s">
        <v>631</v>
      </c>
      <c r="D477" s="24" t="s">
        <v>51</v>
      </c>
      <c r="E477" s="27">
        <v>1</v>
      </c>
      <c r="F477" s="162"/>
      <c r="G477" s="28"/>
      <c r="H477" s="107"/>
    </row>
    <row r="478" spans="1:8" s="6" customFormat="1" x14ac:dyDescent="0.25">
      <c r="A478" s="87"/>
      <c r="B478" s="17"/>
      <c r="C478" s="71" t="s">
        <v>801</v>
      </c>
      <c r="D478" s="24" t="s">
        <v>51</v>
      </c>
      <c r="E478" s="27">
        <v>1</v>
      </c>
      <c r="F478" s="162"/>
      <c r="G478" s="28"/>
      <c r="H478" s="107"/>
    </row>
    <row r="479" spans="1:8" s="6" customFormat="1" x14ac:dyDescent="0.25">
      <c r="A479" s="87"/>
      <c r="B479" s="17"/>
      <c r="C479" s="71" t="s">
        <v>633</v>
      </c>
      <c r="D479" s="24" t="s">
        <v>51</v>
      </c>
      <c r="E479" s="27">
        <v>1</v>
      </c>
      <c r="F479" s="162"/>
      <c r="G479" s="28"/>
      <c r="H479" s="107"/>
    </row>
    <row r="480" spans="1:8" s="6" customFormat="1" x14ac:dyDescent="0.25">
      <c r="A480" s="87"/>
      <c r="B480" s="17"/>
      <c r="C480" s="71" t="s">
        <v>634</v>
      </c>
      <c r="D480" s="24" t="s">
        <v>51</v>
      </c>
      <c r="E480" s="27">
        <v>1</v>
      </c>
      <c r="F480" s="162"/>
      <c r="G480" s="28"/>
      <c r="H480" s="107"/>
    </row>
    <row r="481" spans="1:8" s="6" customFormat="1" x14ac:dyDescent="0.25">
      <c r="A481" s="87"/>
      <c r="B481" s="17"/>
      <c r="C481" s="71" t="s">
        <v>802</v>
      </c>
      <c r="D481" s="24" t="s">
        <v>51</v>
      </c>
      <c r="E481" s="27">
        <v>1</v>
      </c>
      <c r="F481" s="162"/>
      <c r="G481" s="28"/>
      <c r="H481" s="107"/>
    </row>
    <row r="482" spans="1:8" s="6" customFormat="1" x14ac:dyDescent="0.25">
      <c r="A482" s="87"/>
      <c r="B482" s="17"/>
      <c r="C482" s="71" t="s">
        <v>736</v>
      </c>
      <c r="D482" s="24" t="s">
        <v>51</v>
      </c>
      <c r="E482" s="27">
        <v>4</v>
      </c>
      <c r="F482" s="162"/>
      <c r="G482" s="28"/>
      <c r="H482" s="107"/>
    </row>
    <row r="483" spans="1:8" s="6" customFormat="1" x14ac:dyDescent="0.25">
      <c r="A483" s="87"/>
      <c r="B483" s="17"/>
      <c r="C483" s="71" t="s">
        <v>803</v>
      </c>
      <c r="D483" s="24" t="s">
        <v>51</v>
      </c>
      <c r="E483" s="27">
        <v>1</v>
      </c>
      <c r="F483" s="162"/>
      <c r="G483" s="28"/>
      <c r="H483" s="107"/>
    </row>
    <row r="484" spans="1:8" s="6" customFormat="1" x14ac:dyDescent="0.25">
      <c r="A484" s="87"/>
      <c r="B484" s="24"/>
      <c r="C484" s="118" t="s">
        <v>804</v>
      </c>
      <c r="D484" s="24" t="s">
        <v>49</v>
      </c>
      <c r="E484" s="27">
        <v>1</v>
      </c>
      <c r="F484" s="162"/>
      <c r="G484" s="28"/>
      <c r="H484" s="107"/>
    </row>
    <row r="485" spans="1:8" s="6" customFormat="1" ht="33.75" x14ac:dyDescent="0.25">
      <c r="A485" s="87"/>
      <c r="B485" s="24"/>
      <c r="C485" s="71" t="s">
        <v>805</v>
      </c>
      <c r="D485" s="24" t="s">
        <v>51</v>
      </c>
      <c r="E485" s="27">
        <v>1</v>
      </c>
      <c r="F485" s="28"/>
      <c r="G485" s="28"/>
      <c r="H485" s="107"/>
    </row>
    <row r="486" spans="1:8" s="6" customFormat="1" x14ac:dyDescent="0.25">
      <c r="A486" s="87"/>
      <c r="B486" s="24"/>
      <c r="C486" s="71" t="s">
        <v>806</v>
      </c>
      <c r="D486" s="24" t="s">
        <v>51</v>
      </c>
      <c r="E486" s="27">
        <v>2</v>
      </c>
      <c r="F486" s="28"/>
      <c r="G486" s="28"/>
      <c r="H486" s="107"/>
    </row>
    <row r="487" spans="1:8" s="6" customFormat="1" x14ac:dyDescent="0.25">
      <c r="A487" s="87"/>
      <c r="B487" s="24"/>
      <c r="C487" s="71" t="s">
        <v>807</v>
      </c>
      <c r="D487" s="24" t="s">
        <v>51</v>
      </c>
      <c r="E487" s="27">
        <v>12</v>
      </c>
      <c r="F487" s="28"/>
      <c r="G487" s="28"/>
      <c r="H487" s="107"/>
    </row>
    <row r="488" spans="1:8" s="6" customFormat="1" x14ac:dyDescent="0.25">
      <c r="A488" s="87"/>
      <c r="B488" s="24"/>
      <c r="C488" s="71" t="s">
        <v>808</v>
      </c>
      <c r="D488" s="24" t="s">
        <v>51</v>
      </c>
      <c r="E488" s="27">
        <v>2</v>
      </c>
      <c r="F488" s="28"/>
      <c r="G488" s="28"/>
      <c r="H488" s="107"/>
    </row>
    <row r="489" spans="1:8" s="6" customFormat="1" x14ac:dyDescent="0.25">
      <c r="A489" s="87"/>
      <c r="B489" s="24"/>
      <c r="C489" s="71" t="s">
        <v>809</v>
      </c>
      <c r="D489" s="24" t="s">
        <v>51</v>
      </c>
      <c r="E489" s="27">
        <v>2</v>
      </c>
      <c r="F489" s="28"/>
      <c r="G489" s="28"/>
      <c r="H489" s="107"/>
    </row>
    <row r="490" spans="1:8" s="6" customFormat="1" x14ac:dyDescent="0.25">
      <c r="A490" s="87"/>
      <c r="B490" s="24"/>
      <c r="C490" s="71" t="s">
        <v>781</v>
      </c>
      <c r="D490" s="24" t="s">
        <v>51</v>
      </c>
      <c r="E490" s="27">
        <v>12</v>
      </c>
      <c r="F490" s="28"/>
      <c r="G490" s="28"/>
      <c r="H490" s="107"/>
    </row>
    <row r="491" spans="1:8" s="6" customFormat="1" x14ac:dyDescent="0.25">
      <c r="A491" s="87"/>
      <c r="B491" s="24"/>
      <c r="C491" s="71" t="s">
        <v>782</v>
      </c>
      <c r="D491" s="24" t="s">
        <v>51</v>
      </c>
      <c r="E491" s="27">
        <v>12</v>
      </c>
      <c r="F491" s="28"/>
      <c r="G491" s="28"/>
      <c r="H491" s="107"/>
    </row>
    <row r="492" spans="1:8" s="6" customFormat="1" x14ac:dyDescent="0.25">
      <c r="A492" s="87"/>
      <c r="B492" s="24"/>
      <c r="C492" s="71" t="s">
        <v>783</v>
      </c>
      <c r="D492" s="24" t="s">
        <v>49</v>
      </c>
      <c r="E492" s="27">
        <v>1</v>
      </c>
      <c r="F492" s="28"/>
      <c r="G492" s="28"/>
      <c r="H492" s="107"/>
    </row>
    <row r="493" spans="1:8" s="6" customFormat="1" x14ac:dyDescent="0.25">
      <c r="A493" s="87"/>
      <c r="B493" s="24"/>
      <c r="C493" s="71" t="s">
        <v>810</v>
      </c>
      <c r="D493" s="24" t="s">
        <v>51</v>
      </c>
      <c r="E493" s="27">
        <v>1</v>
      </c>
      <c r="F493" s="28"/>
      <c r="G493" s="28"/>
      <c r="H493" s="107"/>
    </row>
    <row r="494" spans="1:8" s="6" customFormat="1" x14ac:dyDescent="0.25">
      <c r="A494" s="87"/>
      <c r="B494" s="24"/>
      <c r="C494" s="71" t="s">
        <v>811</v>
      </c>
      <c r="D494" s="24" t="s">
        <v>51</v>
      </c>
      <c r="E494" s="27">
        <v>20</v>
      </c>
      <c r="F494" s="28"/>
      <c r="G494" s="28"/>
      <c r="H494" s="107"/>
    </row>
    <row r="495" spans="1:8" s="6" customFormat="1" x14ac:dyDescent="0.25">
      <c r="A495" s="87"/>
      <c r="B495" s="24"/>
      <c r="C495" s="118" t="s">
        <v>812</v>
      </c>
      <c r="D495" s="24" t="s">
        <v>51</v>
      </c>
      <c r="E495" s="27">
        <v>16</v>
      </c>
      <c r="F495" s="28"/>
      <c r="G495" s="28"/>
      <c r="H495" s="107"/>
    </row>
    <row r="496" spans="1:8" s="6" customFormat="1" x14ac:dyDescent="0.25">
      <c r="A496" s="87"/>
      <c r="B496" s="24"/>
      <c r="C496" s="113" t="s">
        <v>546</v>
      </c>
      <c r="D496" s="24" t="s">
        <v>51</v>
      </c>
      <c r="E496" s="27">
        <v>1</v>
      </c>
      <c r="F496" s="28"/>
      <c r="G496" s="28"/>
      <c r="H496" s="107"/>
    </row>
    <row r="497" spans="1:8" s="6" customFormat="1" ht="33.75" x14ac:dyDescent="0.25">
      <c r="A497" s="87"/>
      <c r="B497" s="24"/>
      <c r="C497" s="118" t="s">
        <v>813</v>
      </c>
      <c r="D497" s="24" t="s">
        <v>49</v>
      </c>
      <c r="E497" s="27">
        <v>1</v>
      </c>
      <c r="F497" s="162"/>
      <c r="G497" s="28"/>
      <c r="H497" s="107"/>
    </row>
    <row r="498" spans="1:8" s="6" customFormat="1" x14ac:dyDescent="0.25">
      <c r="A498" s="87"/>
      <c r="B498" s="24"/>
      <c r="C498" s="118"/>
      <c r="D498" s="24" t="s">
        <v>49</v>
      </c>
      <c r="E498" s="27">
        <v>3</v>
      </c>
      <c r="F498" s="28"/>
      <c r="G498" s="66">
        <f>$E498*F498</f>
        <v>0</v>
      </c>
      <c r="H498" s="107"/>
    </row>
    <row r="499" spans="1:8" s="6" customFormat="1" x14ac:dyDescent="0.25">
      <c r="A499" s="87"/>
      <c r="B499" s="24"/>
      <c r="C499" s="118"/>
      <c r="D499" s="24"/>
      <c r="E499" s="27"/>
      <c r="F499" s="28"/>
      <c r="G499" s="162"/>
      <c r="H499" s="107"/>
    </row>
    <row r="500" spans="1:8" s="6" customFormat="1" ht="45" x14ac:dyDescent="0.25">
      <c r="A500" s="87"/>
      <c r="B500" s="64" t="s">
        <v>814</v>
      </c>
      <c r="C500" s="118" t="s">
        <v>815</v>
      </c>
      <c r="D500" s="24" t="s">
        <v>51</v>
      </c>
      <c r="E500" s="155">
        <v>3</v>
      </c>
      <c r="F500" s="28"/>
      <c r="G500" s="28">
        <f>$E500*F500</f>
        <v>0</v>
      </c>
      <c r="H500" s="107"/>
    </row>
    <row r="501" spans="1:8" s="6" customFormat="1" x14ac:dyDescent="0.25">
      <c r="A501" s="87"/>
      <c r="B501" s="17"/>
      <c r="C501" s="118"/>
      <c r="D501" s="24"/>
      <c r="E501" s="155"/>
      <c r="F501" s="28"/>
      <c r="G501" s="28"/>
      <c r="H501" s="107"/>
    </row>
    <row r="502" spans="1:8" s="6" customFormat="1" ht="22.5" x14ac:dyDescent="0.25">
      <c r="A502" s="87"/>
      <c r="B502" s="64" t="s">
        <v>816</v>
      </c>
      <c r="C502" s="118" t="s">
        <v>817</v>
      </c>
      <c r="D502" s="24" t="s">
        <v>51</v>
      </c>
      <c r="E502" s="155">
        <v>3</v>
      </c>
      <c r="F502" s="28"/>
      <c r="G502" s="194"/>
      <c r="H502" s="107"/>
    </row>
    <row r="503" spans="1:8" s="6" customFormat="1" x14ac:dyDescent="0.25">
      <c r="A503" s="87"/>
      <c r="B503" s="17"/>
      <c r="C503" s="118" t="s">
        <v>818</v>
      </c>
      <c r="D503" s="24" t="s">
        <v>51</v>
      </c>
      <c r="E503" s="155">
        <v>12</v>
      </c>
      <c r="F503" s="28"/>
      <c r="G503" s="194"/>
      <c r="H503" s="107"/>
    </row>
    <row r="504" spans="1:8" s="6" customFormat="1" x14ac:dyDescent="0.25">
      <c r="A504" s="87"/>
      <c r="B504" s="17"/>
      <c r="C504" s="118" t="s">
        <v>819</v>
      </c>
      <c r="D504" s="24" t="s">
        <v>51</v>
      </c>
      <c r="E504" s="155">
        <v>20</v>
      </c>
      <c r="F504" s="28"/>
      <c r="G504" s="194"/>
      <c r="H504" s="107"/>
    </row>
    <row r="505" spans="1:8" s="6" customFormat="1" ht="33.75" x14ac:dyDescent="0.25">
      <c r="A505" s="87"/>
      <c r="B505" s="17"/>
      <c r="C505" s="118" t="s">
        <v>820</v>
      </c>
      <c r="D505" s="24" t="s">
        <v>49</v>
      </c>
      <c r="E505" s="27">
        <v>1</v>
      </c>
      <c r="F505" s="28"/>
      <c r="G505" s="194"/>
      <c r="H505" s="107"/>
    </row>
    <row r="506" spans="1:8" s="6" customFormat="1" x14ac:dyDescent="0.25">
      <c r="A506" s="87"/>
      <c r="B506" s="17"/>
      <c r="C506" s="118" t="s">
        <v>812</v>
      </c>
      <c r="D506" s="24" t="s">
        <v>51</v>
      </c>
      <c r="E506" s="27">
        <v>16</v>
      </c>
      <c r="F506" s="28"/>
      <c r="G506" s="194"/>
      <c r="H506" s="107"/>
    </row>
    <row r="507" spans="1:8" s="6" customFormat="1" x14ac:dyDescent="0.25">
      <c r="A507" s="87"/>
      <c r="B507" s="24"/>
      <c r="C507" s="71" t="s">
        <v>783</v>
      </c>
      <c r="D507" s="24" t="s">
        <v>49</v>
      </c>
      <c r="E507" s="27">
        <v>1</v>
      </c>
      <c r="F507" s="28"/>
      <c r="G507" s="28"/>
      <c r="H507" s="107"/>
    </row>
    <row r="508" spans="1:8" s="6" customFormat="1" x14ac:dyDescent="0.25">
      <c r="A508" s="87"/>
      <c r="B508" s="24"/>
      <c r="C508" s="118"/>
      <c r="D508" s="24" t="s">
        <v>49</v>
      </c>
      <c r="E508" s="27">
        <v>1</v>
      </c>
      <c r="F508" s="28"/>
      <c r="G508" s="66">
        <f>$E508*F508</f>
        <v>0</v>
      </c>
      <c r="H508" s="107"/>
    </row>
    <row r="509" spans="1:8" s="6" customFormat="1" x14ac:dyDescent="0.25">
      <c r="A509" s="87"/>
      <c r="B509" s="17"/>
      <c r="C509" s="118"/>
      <c r="D509" s="24"/>
      <c r="E509" s="155"/>
      <c r="F509" s="28"/>
      <c r="G509" s="28"/>
      <c r="H509" s="107"/>
    </row>
    <row r="510" spans="1:8" ht="22.5" x14ac:dyDescent="0.25">
      <c r="A510" s="87" t="s">
        <v>821</v>
      </c>
      <c r="B510" s="64" t="s">
        <v>822</v>
      </c>
      <c r="C510" s="71" t="s">
        <v>823</v>
      </c>
      <c r="D510" s="26"/>
      <c r="E510" s="155"/>
      <c r="F510" s="28"/>
      <c r="G510" s="28"/>
    </row>
    <row r="511" spans="1:8" x14ac:dyDescent="0.25">
      <c r="A511" s="87" t="s">
        <v>821</v>
      </c>
      <c r="C511" s="71" t="s">
        <v>824</v>
      </c>
      <c r="D511" s="26" t="s">
        <v>51</v>
      </c>
      <c r="E511" s="155">
        <v>3</v>
      </c>
      <c r="F511" s="28"/>
      <c r="G511" s="66">
        <f>$E511*F511</f>
        <v>0</v>
      </c>
    </row>
    <row r="512" spans="1:8" ht="22.5" x14ac:dyDescent="0.25">
      <c r="C512" s="71" t="s">
        <v>825</v>
      </c>
      <c r="D512" s="26" t="s">
        <v>51</v>
      </c>
      <c r="E512" s="155">
        <v>3</v>
      </c>
      <c r="F512" s="28"/>
      <c r="G512" s="66">
        <f>$E512*F512</f>
        <v>0</v>
      </c>
    </row>
    <row r="513" spans="1:8" x14ac:dyDescent="0.25">
      <c r="C513" s="71"/>
      <c r="D513" s="26"/>
      <c r="E513" s="155"/>
      <c r="F513" s="28"/>
      <c r="G513" s="28"/>
    </row>
    <row r="514" spans="1:8" ht="33.75" x14ac:dyDescent="0.25">
      <c r="A514" s="87" t="s">
        <v>821</v>
      </c>
      <c r="B514" s="64" t="s">
        <v>826</v>
      </c>
      <c r="C514" s="71" t="s">
        <v>827</v>
      </c>
      <c r="D514" s="26"/>
      <c r="E514" s="155"/>
      <c r="F514" s="28"/>
      <c r="G514" s="28"/>
    </row>
    <row r="515" spans="1:8" x14ac:dyDescent="0.25">
      <c r="A515" s="87" t="s">
        <v>821</v>
      </c>
      <c r="C515" s="71" t="s">
        <v>824</v>
      </c>
      <c r="D515" s="26" t="s">
        <v>51</v>
      </c>
      <c r="E515" s="155">
        <v>30</v>
      </c>
      <c r="F515" s="28"/>
      <c r="G515" s="66">
        <f>$E515*F515</f>
        <v>0</v>
      </c>
    </row>
    <row r="516" spans="1:8" x14ac:dyDescent="0.25">
      <c r="C516" s="71" t="s">
        <v>828</v>
      </c>
      <c r="D516" s="26" t="s">
        <v>51</v>
      </c>
      <c r="E516" s="155">
        <v>30</v>
      </c>
      <c r="F516" s="28"/>
      <c r="G516" s="66">
        <f>$E516*F516</f>
        <v>0</v>
      </c>
    </row>
    <row r="517" spans="1:8" x14ac:dyDescent="0.25">
      <c r="C517" s="71"/>
      <c r="D517" s="26"/>
      <c r="E517" s="155"/>
      <c r="F517" s="28"/>
      <c r="G517" s="28"/>
    </row>
    <row r="518" spans="1:8" x14ac:dyDescent="0.25">
      <c r="A518" s="87" t="s">
        <v>821</v>
      </c>
      <c r="B518" s="64" t="s">
        <v>829</v>
      </c>
      <c r="C518" s="71" t="s">
        <v>830</v>
      </c>
      <c r="D518" s="26" t="s">
        <v>51</v>
      </c>
      <c r="E518" s="155">
        <v>30</v>
      </c>
      <c r="F518" s="28"/>
      <c r="G518" s="66">
        <f>$E518*F518</f>
        <v>0</v>
      </c>
    </row>
    <row r="519" spans="1:8" x14ac:dyDescent="0.25">
      <c r="C519" s="71"/>
      <c r="D519" s="26"/>
      <c r="E519" s="155"/>
      <c r="F519" s="28"/>
      <c r="G519" s="28"/>
    </row>
    <row r="520" spans="1:8" ht="22.5" x14ac:dyDescent="0.25">
      <c r="A520" s="87" t="s">
        <v>821</v>
      </c>
      <c r="B520" s="64" t="s">
        <v>831</v>
      </c>
      <c r="C520" s="71" t="s">
        <v>832</v>
      </c>
      <c r="D520" s="26"/>
      <c r="E520" s="155"/>
      <c r="F520" s="28"/>
      <c r="G520" s="28"/>
    </row>
    <row r="521" spans="1:8" x14ac:dyDescent="0.25">
      <c r="A521" s="87" t="s">
        <v>821</v>
      </c>
      <c r="C521" s="71" t="s">
        <v>824</v>
      </c>
      <c r="D521" s="26" t="s">
        <v>51</v>
      </c>
      <c r="E521" s="155">
        <v>3</v>
      </c>
      <c r="F521" s="28"/>
      <c r="G521" s="66">
        <f>$E521*F521</f>
        <v>0</v>
      </c>
    </row>
    <row r="522" spans="1:8" x14ac:dyDescent="0.25">
      <c r="C522" s="71" t="s">
        <v>833</v>
      </c>
      <c r="D522" s="26" t="s">
        <v>51</v>
      </c>
      <c r="E522" s="155">
        <v>3</v>
      </c>
      <c r="F522" s="28"/>
      <c r="G522" s="66">
        <f>$E522*F522</f>
        <v>0</v>
      </c>
    </row>
    <row r="523" spans="1:8" x14ac:dyDescent="0.25">
      <c r="C523" s="71"/>
      <c r="D523" s="26"/>
      <c r="E523" s="155"/>
      <c r="F523" s="28"/>
      <c r="G523" s="28"/>
    </row>
    <row r="524" spans="1:8" ht="22.5" x14ac:dyDescent="0.25">
      <c r="A524" s="87" t="s">
        <v>821</v>
      </c>
      <c r="B524" s="64" t="s">
        <v>834</v>
      </c>
      <c r="C524" s="71" t="s">
        <v>835</v>
      </c>
      <c r="D524" s="26" t="s">
        <v>51</v>
      </c>
      <c r="E524" s="155">
        <v>3</v>
      </c>
      <c r="F524" s="28"/>
      <c r="G524" s="66">
        <f>$E524*F524</f>
        <v>0</v>
      </c>
    </row>
    <row r="525" spans="1:8" x14ac:dyDescent="0.25">
      <c r="C525" s="71"/>
      <c r="D525" s="26"/>
      <c r="E525" s="155"/>
      <c r="F525" s="28"/>
      <c r="G525" s="28"/>
    </row>
    <row r="526" spans="1:8" s="6" customFormat="1" x14ac:dyDescent="0.25">
      <c r="A526" s="87"/>
      <c r="B526" s="64" t="s">
        <v>836</v>
      </c>
      <c r="C526" s="118" t="s">
        <v>837</v>
      </c>
      <c r="D526" s="24" t="s">
        <v>51</v>
      </c>
      <c r="E526" s="155">
        <f>20*2+6</f>
        <v>46</v>
      </c>
      <c r="F526" s="28"/>
      <c r="G526" s="66">
        <f>$E526*F526</f>
        <v>0</v>
      </c>
      <c r="H526" s="107"/>
    </row>
    <row r="527" spans="1:8" s="6" customFormat="1" x14ac:dyDescent="0.25">
      <c r="A527" s="87"/>
      <c r="B527" s="24"/>
      <c r="C527" s="118"/>
      <c r="D527" s="24"/>
      <c r="E527" s="155"/>
      <c r="F527" s="28"/>
      <c r="G527" s="28"/>
      <c r="H527" s="107"/>
    </row>
    <row r="528" spans="1:8" s="6" customFormat="1" ht="33.75" x14ac:dyDescent="0.25">
      <c r="A528" s="87"/>
      <c r="B528" s="64" t="s">
        <v>838</v>
      </c>
      <c r="C528" s="118" t="s">
        <v>839</v>
      </c>
      <c r="D528" s="24" t="s">
        <v>49</v>
      </c>
      <c r="E528" s="155">
        <v>4</v>
      </c>
      <c r="F528" s="28"/>
      <c r="G528" s="66">
        <f>$E528*F528</f>
        <v>0</v>
      </c>
      <c r="H528" s="107"/>
    </row>
    <row r="529" spans="1:8" s="6" customFormat="1" x14ac:dyDescent="0.25">
      <c r="A529" s="87"/>
      <c r="B529" s="17"/>
      <c r="C529" s="118"/>
      <c r="D529" s="24"/>
      <c r="E529" s="155"/>
      <c r="F529" s="28"/>
      <c r="G529" s="28"/>
      <c r="H529" s="107"/>
    </row>
    <row r="530" spans="1:8" s="6" customFormat="1" ht="22.5" x14ac:dyDescent="0.25">
      <c r="A530" s="87"/>
      <c r="B530" s="64" t="s">
        <v>840</v>
      </c>
      <c r="C530" s="118" t="s">
        <v>841</v>
      </c>
      <c r="D530" s="24" t="s">
        <v>49</v>
      </c>
      <c r="E530" s="155">
        <v>3</v>
      </c>
      <c r="F530" s="28"/>
      <c r="G530" s="66">
        <f>$E530*F530</f>
        <v>0</v>
      </c>
      <c r="H530" s="107"/>
    </row>
    <row r="531" spans="1:8" s="6" customFormat="1" x14ac:dyDescent="0.25">
      <c r="A531" s="87"/>
      <c r="B531" s="24"/>
      <c r="C531" s="71"/>
      <c r="D531" s="24"/>
      <c r="E531" s="155"/>
      <c r="F531" s="28"/>
      <c r="G531" s="28"/>
      <c r="H531" s="107"/>
    </row>
    <row r="532" spans="1:8" s="6" customFormat="1" ht="22.5" x14ac:dyDescent="0.25">
      <c r="A532" s="87"/>
      <c r="B532" s="64" t="s">
        <v>842</v>
      </c>
      <c r="C532" s="118" t="s">
        <v>843</v>
      </c>
      <c r="D532" s="24" t="s">
        <v>49</v>
      </c>
      <c r="E532" s="155">
        <v>4</v>
      </c>
      <c r="F532" s="28"/>
      <c r="G532" s="66">
        <f>$E532*F532</f>
        <v>0</v>
      </c>
      <c r="H532" s="107"/>
    </row>
    <row r="533" spans="1:8" s="6" customFormat="1" x14ac:dyDescent="0.25">
      <c r="A533" s="87"/>
      <c r="B533" s="24"/>
      <c r="C533" s="118"/>
      <c r="D533" s="24"/>
      <c r="E533" s="155"/>
      <c r="F533" s="28"/>
      <c r="G533" s="194"/>
      <c r="H533" s="107"/>
    </row>
    <row r="534" spans="1:8" ht="56.25" x14ac:dyDescent="0.25">
      <c r="B534" s="64" t="s">
        <v>844</v>
      </c>
      <c r="C534" s="71" t="s">
        <v>845</v>
      </c>
      <c r="D534" s="26" t="s">
        <v>51</v>
      </c>
      <c r="E534" s="155">
        <f>20*2+8+2+6</f>
        <v>56</v>
      </c>
      <c r="F534" s="28"/>
      <c r="G534" s="66">
        <f>$E534*F534</f>
        <v>0</v>
      </c>
    </row>
    <row r="535" spans="1:8" x14ac:dyDescent="0.25">
      <c r="C535" s="71"/>
      <c r="D535" s="26"/>
      <c r="E535" s="155"/>
      <c r="F535" s="28"/>
      <c r="G535" s="28"/>
    </row>
    <row r="536" spans="1:8" ht="33.75" x14ac:dyDescent="0.25">
      <c r="B536" s="64" t="s">
        <v>846</v>
      </c>
      <c r="C536" s="71" t="s">
        <v>847</v>
      </c>
      <c r="D536" s="26" t="s">
        <v>51</v>
      </c>
      <c r="E536" s="155">
        <f>12+12+24</f>
        <v>48</v>
      </c>
      <c r="F536" s="28"/>
      <c r="G536" s="66">
        <f>$E536*F536</f>
        <v>0</v>
      </c>
    </row>
    <row r="537" spans="1:8" x14ac:dyDescent="0.25">
      <c r="C537" s="71"/>
      <c r="D537" s="26"/>
      <c r="E537" s="155"/>
      <c r="F537" s="28"/>
      <c r="G537" s="28"/>
    </row>
    <row r="538" spans="1:8" ht="112.5" x14ac:dyDescent="0.25">
      <c r="B538" s="64" t="s">
        <v>848</v>
      </c>
      <c r="C538" s="71" t="s">
        <v>849</v>
      </c>
      <c r="D538" s="26" t="s">
        <v>452</v>
      </c>
      <c r="E538" s="155">
        <v>1</v>
      </c>
      <c r="F538" s="28"/>
      <c r="G538" s="66">
        <f>$E538*F538</f>
        <v>0</v>
      </c>
    </row>
    <row r="539" spans="1:8" x14ac:dyDescent="0.25">
      <c r="C539" s="71"/>
      <c r="D539" s="26"/>
      <c r="E539" s="155"/>
      <c r="F539" s="28"/>
      <c r="G539" s="28"/>
    </row>
    <row r="540" spans="1:8" x14ac:dyDescent="0.25">
      <c r="B540" s="64" t="s">
        <v>850</v>
      </c>
      <c r="C540" s="71" t="s">
        <v>851</v>
      </c>
      <c r="D540" s="26" t="s">
        <v>452</v>
      </c>
      <c r="E540" s="155">
        <v>0.05</v>
      </c>
      <c r="F540" s="28"/>
      <c r="G540" s="28">
        <f>$E540*SUM(G421+G423+G425+G428+G431+G433+G435+G437+G439+G441+G443+G445+G450+G460+G462+G464+G466+G498+G508+G512+G516+G522+G526+G528+G530+G532+G534+G536+G538+G500)</f>
        <v>0</v>
      </c>
    </row>
    <row r="542" spans="1:8" s="148" customFormat="1" x14ac:dyDescent="0.25">
      <c r="A542" s="87"/>
      <c r="B542" s="156" t="s">
        <v>869</v>
      </c>
      <c r="C542" s="157" t="s">
        <v>26</v>
      </c>
      <c r="D542" s="164"/>
      <c r="E542" s="158"/>
      <c r="F542" s="199"/>
      <c r="G542" s="199">
        <f>SUM(G421:G541)</f>
        <v>0</v>
      </c>
      <c r="H542" s="200"/>
    </row>
    <row r="543" spans="1:8" s="6" customFormat="1" x14ac:dyDescent="0.25">
      <c r="A543" s="87"/>
      <c r="B543" s="17"/>
      <c r="C543" s="207"/>
      <c r="D543" s="208"/>
      <c r="E543" s="198"/>
      <c r="F543" s="147"/>
      <c r="G543" s="147"/>
      <c r="H543" s="107"/>
    </row>
    <row r="544" spans="1:8" s="44" customFormat="1" x14ac:dyDescent="0.25">
      <c r="A544" s="119"/>
      <c r="B544" s="77" t="s">
        <v>27</v>
      </c>
      <c r="C544" s="116" t="s">
        <v>16</v>
      </c>
      <c r="D544" s="102"/>
      <c r="E544" s="216"/>
      <c r="F544" s="216"/>
      <c r="G544" s="216"/>
      <c r="H544" s="317"/>
    </row>
    <row r="545" spans="1:8" x14ac:dyDescent="0.25">
      <c r="B545" s="329" t="s">
        <v>862</v>
      </c>
      <c r="C545" s="324" t="s">
        <v>3</v>
      </c>
      <c r="D545" s="329"/>
      <c r="E545" s="331"/>
      <c r="F545" s="331"/>
      <c r="G545" s="331">
        <f>G26</f>
        <v>0</v>
      </c>
      <c r="H545" s="328"/>
    </row>
    <row r="546" spans="1:8" x14ac:dyDescent="0.25">
      <c r="B546" s="329" t="s">
        <v>864</v>
      </c>
      <c r="C546" s="324" t="s">
        <v>852</v>
      </c>
      <c r="D546" s="329"/>
      <c r="E546" s="331"/>
      <c r="F546" s="331"/>
      <c r="G546" s="332">
        <f>+SUMIF($A$39:$A$101,"GOSN",G39:G101)</f>
        <v>0</v>
      </c>
      <c r="H546" s="328"/>
    </row>
    <row r="547" spans="1:8" x14ac:dyDescent="0.25">
      <c r="B547" s="329" t="s">
        <v>865</v>
      </c>
      <c r="C547" s="324" t="s">
        <v>853</v>
      </c>
      <c r="D547" s="329"/>
      <c r="E547" s="331"/>
      <c r="F547" s="331"/>
      <c r="G547" s="331">
        <f>G101-G546</f>
        <v>0</v>
      </c>
      <c r="H547" s="333"/>
    </row>
    <row r="548" spans="1:8" x14ac:dyDescent="0.25">
      <c r="B548" s="329" t="s">
        <v>866</v>
      </c>
      <c r="C548" s="324" t="s">
        <v>19</v>
      </c>
      <c r="D548" s="329"/>
      <c r="E548" s="331"/>
      <c r="F548" s="331"/>
      <c r="G548" s="331">
        <f>G220</f>
        <v>0</v>
      </c>
      <c r="H548" s="328"/>
    </row>
    <row r="549" spans="1:8" s="6" customFormat="1" x14ac:dyDescent="0.25">
      <c r="A549" s="87"/>
      <c r="B549" s="329" t="s">
        <v>867</v>
      </c>
      <c r="C549" s="324" t="s">
        <v>21</v>
      </c>
      <c r="D549" s="329"/>
      <c r="E549" s="331"/>
      <c r="F549" s="331"/>
      <c r="G549" s="331">
        <f>G378</f>
        <v>0</v>
      </c>
      <c r="H549" s="328"/>
    </row>
    <row r="550" spans="1:8" x14ac:dyDescent="0.25">
      <c r="B550" s="329" t="s">
        <v>868</v>
      </c>
      <c r="C550" s="324" t="s">
        <v>24</v>
      </c>
      <c r="D550" s="329"/>
      <c r="E550" s="331"/>
      <c r="F550" s="331"/>
      <c r="G550" s="331">
        <f>G417</f>
        <v>0</v>
      </c>
      <c r="H550" s="328"/>
    </row>
    <row r="551" spans="1:8" x14ac:dyDescent="0.25">
      <c r="B551" s="329" t="s">
        <v>869</v>
      </c>
      <c r="C551" s="324" t="s">
        <v>26</v>
      </c>
      <c r="D551" s="329"/>
      <c r="E551" s="331"/>
      <c r="F551" s="331"/>
      <c r="G551" s="331">
        <f>G542</f>
        <v>0</v>
      </c>
      <c r="H551" s="328"/>
    </row>
    <row r="552" spans="1:8" s="44" customFormat="1" x14ac:dyDescent="0.25">
      <c r="A552" s="119"/>
      <c r="B552" s="77" t="s">
        <v>27</v>
      </c>
      <c r="C552" s="116" t="str">
        <f>+C544</f>
        <v>ELEKTROINSTALATERSKI RADOVI</v>
      </c>
      <c r="D552" s="217"/>
      <c r="E552" s="217"/>
      <c r="F552" s="103"/>
      <c r="G552" s="103">
        <f>SUM(G545:G551)</f>
        <v>0</v>
      </c>
      <c r="H552" s="317"/>
    </row>
    <row r="554" spans="1:8" x14ac:dyDescent="0.25">
      <c r="B554" s="218"/>
      <c r="C554" s="219" t="s">
        <v>105</v>
      </c>
      <c r="D554" s="220"/>
      <c r="E554" s="221"/>
      <c r="F554" s="221"/>
      <c r="G554" s="222"/>
      <c r="H554" s="223"/>
    </row>
    <row r="555" spans="1:8" s="6" customFormat="1" x14ac:dyDescent="0.25">
      <c r="A555" s="87"/>
      <c r="B555" s="329" t="s">
        <v>298</v>
      </c>
      <c r="C555" s="324" t="s">
        <v>21</v>
      </c>
      <c r="D555" s="365"/>
      <c r="E555" s="322"/>
      <c r="F555" s="322"/>
      <c r="G555" s="323"/>
      <c r="H555" s="366"/>
    </row>
    <row r="556" spans="1:8" s="19" customFormat="1" x14ac:dyDescent="0.25">
      <c r="A556" s="87"/>
      <c r="B556" s="88"/>
      <c r="C556" s="224" t="s">
        <v>668</v>
      </c>
      <c r="D556" s="70"/>
      <c r="E556" s="225"/>
      <c r="F556" s="66"/>
      <c r="G556" s="89">
        <f>SUMIF($A$8:$A$542,$C556,G$8:G$542)</f>
        <v>0</v>
      </c>
      <c r="H556" s="90"/>
    </row>
    <row r="557" spans="1:8" s="19" customFormat="1" x14ac:dyDescent="0.25">
      <c r="A557" s="87"/>
      <c r="B557" s="329" t="s">
        <v>752</v>
      </c>
      <c r="C557" s="324" t="s">
        <v>26</v>
      </c>
      <c r="D557" s="367"/>
      <c r="E557" s="368"/>
      <c r="F557" s="176"/>
      <c r="G557" s="369"/>
      <c r="H557" s="370"/>
    </row>
    <row r="558" spans="1:8" s="19" customFormat="1" x14ac:dyDescent="0.25">
      <c r="A558" s="87"/>
      <c r="B558" s="88"/>
      <c r="C558" s="224" t="s">
        <v>821</v>
      </c>
      <c r="D558" s="70"/>
      <c r="E558" s="225"/>
      <c r="F558" s="66"/>
      <c r="G558" s="89">
        <f>SUMIF($A$8:$A$542,$C558,G$8:G$542)</f>
        <v>0</v>
      </c>
      <c r="H558" s="90"/>
    </row>
    <row r="559" spans="1:8" s="44" customFormat="1" x14ac:dyDescent="0.25">
      <c r="A559" s="87"/>
      <c r="B559" s="218"/>
      <c r="C559" s="219" t="s">
        <v>106</v>
      </c>
      <c r="D559" s="220"/>
      <c r="E559" s="226"/>
      <c r="F559" s="226"/>
      <c r="G559" s="227">
        <f>SUM(G554:G558)</f>
        <v>0</v>
      </c>
      <c r="H559" s="223"/>
    </row>
    <row r="561" spans="1:8" s="40" customFormat="1" x14ac:dyDescent="0.25">
      <c r="A561" s="87"/>
      <c r="B561" s="17"/>
      <c r="C561" s="18"/>
      <c r="D561" s="64"/>
      <c r="E561" s="166"/>
      <c r="F561" s="66"/>
      <c r="G561" s="66"/>
      <c r="H561" s="67"/>
    </row>
    <row r="562" spans="1:8" s="40" customFormat="1" x14ac:dyDescent="0.25">
      <c r="A562" s="87"/>
      <c r="B562" s="17"/>
      <c r="C562" s="18"/>
      <c r="D562" s="64"/>
      <c r="E562" s="166"/>
      <c r="F562" s="66"/>
      <c r="G562" s="66"/>
      <c r="H562" s="67"/>
    </row>
    <row r="563" spans="1:8" s="40" customFormat="1" x14ac:dyDescent="0.25">
      <c r="A563" s="87"/>
      <c r="B563" s="17"/>
      <c r="C563" s="18"/>
      <c r="D563" s="64"/>
      <c r="E563" s="166"/>
      <c r="F563" s="66"/>
      <c r="G563" s="66"/>
      <c r="H563" s="67"/>
    </row>
    <row r="564" spans="1:8" s="40" customFormat="1" x14ac:dyDescent="0.25">
      <c r="A564" s="87"/>
      <c r="B564" s="17"/>
      <c r="C564" s="18"/>
      <c r="D564" s="64"/>
      <c r="E564" s="166"/>
      <c r="F564" s="66"/>
      <c r="G564" s="66"/>
      <c r="H564" s="67"/>
    </row>
    <row r="565" spans="1:8" s="40" customFormat="1" x14ac:dyDescent="0.25">
      <c r="A565" s="87"/>
      <c r="B565" s="17"/>
      <c r="C565" s="18"/>
      <c r="D565" s="64"/>
      <c r="E565" s="166"/>
      <c r="F565" s="66"/>
      <c r="G565" s="66"/>
      <c r="H565" s="67"/>
    </row>
    <row r="566" spans="1:8" s="40" customFormat="1" x14ac:dyDescent="0.25">
      <c r="A566" s="87"/>
      <c r="B566" s="17"/>
      <c r="C566" s="18"/>
      <c r="D566" s="64"/>
      <c r="E566" s="166"/>
      <c r="F566" s="66"/>
      <c r="G566" s="66"/>
      <c r="H566" s="67"/>
    </row>
    <row r="567" spans="1:8" s="40" customFormat="1" x14ac:dyDescent="0.25">
      <c r="A567" s="87"/>
      <c r="B567" s="17"/>
      <c r="C567" s="18"/>
      <c r="D567" s="64"/>
      <c r="E567" s="166"/>
      <c r="F567" s="66"/>
      <c r="G567" s="66"/>
      <c r="H567" s="67"/>
    </row>
    <row r="568" spans="1:8" s="40" customFormat="1" x14ac:dyDescent="0.25">
      <c r="A568" s="87"/>
      <c r="B568" s="17"/>
      <c r="C568" s="18"/>
      <c r="D568" s="64"/>
      <c r="E568" s="166"/>
      <c r="F568" s="66"/>
      <c r="G568" s="66"/>
      <c r="H568" s="67"/>
    </row>
    <row r="569" spans="1:8" s="40" customFormat="1" x14ac:dyDescent="0.25">
      <c r="A569" s="87"/>
      <c r="B569" s="17"/>
      <c r="C569" s="18"/>
      <c r="D569" s="64"/>
      <c r="E569" s="166"/>
      <c r="F569" s="66"/>
      <c r="G569" s="66"/>
      <c r="H569" s="67"/>
    </row>
    <row r="570" spans="1:8" s="40" customFormat="1" x14ac:dyDescent="0.25">
      <c r="A570" s="87"/>
      <c r="B570" s="17"/>
      <c r="C570" s="18"/>
      <c r="D570" s="64"/>
      <c r="E570" s="166"/>
      <c r="F570" s="66"/>
      <c r="G570" s="66"/>
      <c r="H570" s="67"/>
    </row>
    <row r="571" spans="1:8" s="40" customFormat="1" x14ac:dyDescent="0.25">
      <c r="A571" s="87"/>
      <c r="B571" s="17"/>
      <c r="C571" s="18"/>
      <c r="D571" s="64"/>
      <c r="E571" s="166"/>
      <c r="F571" s="66"/>
      <c r="G571" s="66"/>
      <c r="H571" s="67"/>
    </row>
    <row r="572" spans="1:8" s="40" customFormat="1" x14ac:dyDescent="0.25">
      <c r="A572" s="87"/>
      <c r="B572" s="17"/>
      <c r="C572" s="18"/>
      <c r="D572" s="64"/>
      <c r="E572" s="166"/>
      <c r="F572" s="66"/>
      <c r="G572" s="66"/>
      <c r="H572" s="67"/>
    </row>
    <row r="573" spans="1:8" s="40" customFormat="1" x14ac:dyDescent="0.25">
      <c r="A573" s="87"/>
      <c r="B573" s="17"/>
      <c r="C573" s="18"/>
      <c r="D573" s="64"/>
      <c r="E573" s="166"/>
      <c r="F573" s="66"/>
      <c r="G573" s="66"/>
      <c r="H573" s="67"/>
    </row>
    <row r="574" spans="1:8" s="40" customFormat="1" x14ac:dyDescent="0.25">
      <c r="A574" s="87"/>
      <c r="B574" s="17"/>
      <c r="C574" s="18"/>
      <c r="D574" s="64"/>
      <c r="E574" s="166"/>
      <c r="F574" s="66"/>
      <c r="G574" s="66"/>
      <c r="H574" s="67"/>
    </row>
    <row r="575" spans="1:8" s="40" customFormat="1" x14ac:dyDescent="0.25">
      <c r="A575" s="87"/>
      <c r="B575" s="17"/>
      <c r="C575" s="18"/>
      <c r="D575" s="64"/>
      <c r="E575" s="166"/>
      <c r="F575" s="66"/>
      <c r="G575" s="66"/>
      <c r="H575" s="67"/>
    </row>
    <row r="576" spans="1:8" s="40" customFormat="1" x14ac:dyDescent="0.25">
      <c r="A576" s="87"/>
      <c r="B576" s="17"/>
      <c r="C576" s="18"/>
      <c r="D576" s="64"/>
      <c r="E576" s="166"/>
      <c r="F576" s="66"/>
      <c r="G576" s="66"/>
      <c r="H576" s="67"/>
    </row>
    <row r="577" spans="1:8" s="40" customFormat="1" x14ac:dyDescent="0.25">
      <c r="A577" s="87"/>
      <c r="B577" s="17"/>
      <c r="C577" s="18"/>
      <c r="D577" s="64"/>
      <c r="E577" s="166"/>
      <c r="F577" s="66"/>
      <c r="G577" s="66"/>
      <c r="H577" s="67"/>
    </row>
    <row r="578" spans="1:8" s="40" customFormat="1" x14ac:dyDescent="0.25">
      <c r="A578" s="87"/>
      <c r="B578" s="17"/>
      <c r="C578" s="18"/>
      <c r="D578" s="64"/>
      <c r="E578" s="166"/>
      <c r="F578" s="66"/>
      <c r="G578" s="66"/>
      <c r="H578" s="67"/>
    </row>
    <row r="579" spans="1:8" s="40" customFormat="1" x14ac:dyDescent="0.25">
      <c r="A579" s="87"/>
      <c r="B579" s="17"/>
      <c r="C579" s="18"/>
      <c r="D579" s="64"/>
      <c r="E579" s="166"/>
      <c r="F579" s="66"/>
      <c r="G579" s="66"/>
      <c r="H579" s="67"/>
    </row>
    <row r="580" spans="1:8" s="40" customFormat="1" x14ac:dyDescent="0.25">
      <c r="A580" s="87"/>
      <c r="B580" s="17"/>
      <c r="C580" s="18"/>
      <c r="D580" s="64"/>
      <c r="E580" s="166"/>
      <c r="F580" s="66"/>
      <c r="G580" s="66"/>
      <c r="H580" s="67"/>
    </row>
    <row r="581" spans="1:8" s="40" customFormat="1" x14ac:dyDescent="0.25">
      <c r="A581" s="87"/>
      <c r="B581" s="17"/>
      <c r="C581" s="18"/>
      <c r="D581" s="64"/>
      <c r="E581" s="166"/>
      <c r="F581" s="66"/>
      <c r="G581" s="66"/>
      <c r="H581" s="67"/>
    </row>
    <row r="582" spans="1:8" s="40" customFormat="1" x14ac:dyDescent="0.25">
      <c r="A582" s="87"/>
      <c r="B582" s="17"/>
      <c r="C582" s="18"/>
      <c r="D582" s="64"/>
      <c r="E582" s="166"/>
      <c r="F582" s="66"/>
      <c r="G582" s="66"/>
      <c r="H582" s="67"/>
    </row>
    <row r="583" spans="1:8" s="40" customFormat="1" x14ac:dyDescent="0.25">
      <c r="A583" s="87"/>
      <c r="B583" s="17"/>
      <c r="C583" s="18"/>
      <c r="D583" s="64"/>
      <c r="E583" s="166"/>
      <c r="F583" s="66"/>
      <c r="G583" s="66"/>
      <c r="H583" s="67"/>
    </row>
    <row r="584" spans="1:8" s="40" customFormat="1" x14ac:dyDescent="0.25">
      <c r="A584" s="87"/>
      <c r="B584" s="17"/>
      <c r="C584" s="18"/>
      <c r="D584" s="64"/>
      <c r="E584" s="166"/>
      <c r="F584" s="66"/>
      <c r="G584" s="66"/>
      <c r="H584" s="67"/>
    </row>
    <row r="585" spans="1:8" s="40" customFormat="1" x14ac:dyDescent="0.25">
      <c r="A585" s="87"/>
      <c r="B585" s="17"/>
      <c r="C585" s="18"/>
      <c r="D585" s="64"/>
      <c r="E585" s="166"/>
      <c r="F585" s="66"/>
      <c r="G585" s="66"/>
      <c r="H585" s="67"/>
    </row>
    <row r="586" spans="1:8" s="40" customFormat="1" x14ac:dyDescent="0.25">
      <c r="A586" s="87"/>
      <c r="B586" s="17"/>
      <c r="C586" s="18"/>
      <c r="D586" s="64"/>
      <c r="E586" s="166"/>
      <c r="F586" s="66"/>
      <c r="G586" s="66"/>
      <c r="H586" s="67"/>
    </row>
    <row r="587" spans="1:8" s="40" customFormat="1" x14ac:dyDescent="0.25">
      <c r="A587" s="87"/>
      <c r="B587" s="17"/>
      <c r="C587" s="18"/>
      <c r="D587" s="64"/>
      <c r="E587" s="166"/>
      <c r="F587" s="66"/>
      <c r="G587" s="66"/>
      <c r="H587" s="67"/>
    </row>
    <row r="588" spans="1:8" s="40" customFormat="1" x14ac:dyDescent="0.25">
      <c r="A588" s="87"/>
      <c r="B588" s="17"/>
      <c r="C588" s="18"/>
      <c r="D588" s="64"/>
      <c r="E588" s="166"/>
      <c r="F588" s="66"/>
      <c r="G588" s="66"/>
      <c r="H588" s="67"/>
    </row>
    <row r="589" spans="1:8" s="40" customFormat="1" x14ac:dyDescent="0.25">
      <c r="A589" s="87"/>
      <c r="B589" s="17"/>
      <c r="C589" s="18"/>
      <c r="D589" s="64"/>
      <c r="E589" s="166"/>
      <c r="F589" s="66"/>
      <c r="G589" s="66"/>
      <c r="H589" s="67"/>
    </row>
    <row r="590" spans="1:8" s="40" customFormat="1" x14ac:dyDescent="0.25">
      <c r="A590" s="87"/>
      <c r="B590" s="17"/>
      <c r="C590" s="18"/>
      <c r="D590" s="64"/>
      <c r="E590" s="166"/>
      <c r="F590" s="66"/>
      <c r="G590" s="66"/>
      <c r="H590" s="67"/>
    </row>
    <row r="591" spans="1:8" s="40" customFormat="1" x14ac:dyDescent="0.25">
      <c r="A591" s="87"/>
      <c r="B591" s="17"/>
      <c r="C591" s="18"/>
      <c r="D591" s="64"/>
      <c r="E591" s="166"/>
      <c r="F591" s="66"/>
      <c r="G591" s="66"/>
      <c r="H591" s="67"/>
    </row>
    <row r="592" spans="1:8" s="40" customFormat="1" x14ac:dyDescent="0.25">
      <c r="A592" s="87"/>
      <c r="B592" s="17"/>
      <c r="C592" s="18"/>
      <c r="D592" s="64"/>
      <c r="E592" s="166"/>
      <c r="F592" s="66"/>
      <c r="G592" s="66"/>
      <c r="H592" s="67"/>
    </row>
    <row r="593" spans="1:8" s="40" customFormat="1" x14ac:dyDescent="0.25">
      <c r="A593" s="87"/>
      <c r="B593" s="17"/>
      <c r="C593" s="18"/>
      <c r="D593" s="64"/>
      <c r="E593" s="166"/>
      <c r="F593" s="66"/>
      <c r="G593" s="66"/>
      <c r="H593" s="67"/>
    </row>
    <row r="594" spans="1:8" s="40" customFormat="1" x14ac:dyDescent="0.25">
      <c r="A594" s="87"/>
      <c r="B594" s="17"/>
      <c r="C594" s="18"/>
      <c r="D594" s="64"/>
      <c r="E594" s="166"/>
      <c r="F594" s="66"/>
      <c r="G594" s="66"/>
      <c r="H594" s="67"/>
    </row>
    <row r="595" spans="1:8" s="40" customFormat="1" x14ac:dyDescent="0.25">
      <c r="A595" s="87"/>
      <c r="B595" s="17"/>
      <c r="C595" s="18"/>
      <c r="D595" s="64"/>
      <c r="E595" s="166"/>
      <c r="F595" s="66"/>
      <c r="G595" s="66"/>
      <c r="H595" s="67"/>
    </row>
    <row r="596" spans="1:8" s="40" customFormat="1" x14ac:dyDescent="0.25">
      <c r="A596" s="87"/>
      <c r="B596" s="17"/>
      <c r="C596" s="18"/>
      <c r="D596" s="64"/>
      <c r="E596" s="166"/>
      <c r="F596" s="66"/>
      <c r="G596" s="66"/>
      <c r="H596" s="67"/>
    </row>
    <row r="597" spans="1:8" s="40" customFormat="1" x14ac:dyDescent="0.25">
      <c r="A597" s="87"/>
      <c r="B597" s="17"/>
      <c r="C597" s="18"/>
      <c r="D597" s="64"/>
      <c r="E597" s="166"/>
      <c r="F597" s="66"/>
      <c r="G597" s="66"/>
      <c r="H597" s="67"/>
    </row>
    <row r="598" spans="1:8" s="40" customFormat="1" x14ac:dyDescent="0.25">
      <c r="A598" s="87"/>
      <c r="B598" s="17"/>
      <c r="C598" s="18"/>
      <c r="D598" s="64"/>
      <c r="E598" s="166"/>
      <c r="F598" s="66"/>
      <c r="G598" s="66"/>
      <c r="H598" s="67"/>
    </row>
    <row r="599" spans="1:8" s="40" customFormat="1" x14ac:dyDescent="0.25">
      <c r="A599" s="87"/>
      <c r="B599" s="17"/>
      <c r="C599" s="18"/>
      <c r="D599" s="64"/>
      <c r="E599" s="166"/>
      <c r="F599" s="66"/>
      <c r="G599" s="66"/>
      <c r="H599" s="67"/>
    </row>
  </sheetData>
  <pageMargins left="0.7" right="0.7" top="0.75" bottom="0.75" header="0.3" footer="0.3"/>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view="pageBreakPreview" zoomScaleNormal="85" zoomScaleSheetLayoutView="100" workbookViewId="0">
      <pane ySplit="7" topLeftCell="A122" activePane="bottomLeft" state="frozen"/>
      <selection pane="bottomLeft" activeCell="H122" sqref="H122"/>
    </sheetView>
  </sheetViews>
  <sheetFormatPr defaultRowHeight="11.25" x14ac:dyDescent="0.25"/>
  <cols>
    <col min="1" max="1" width="9.140625" style="277"/>
    <col min="2" max="2" width="8" style="349" customWidth="1"/>
    <col min="3" max="3" width="56.7109375" style="277" customWidth="1"/>
    <col min="4" max="4" width="6.85546875" style="277" customWidth="1"/>
    <col min="5" max="5" width="9.28515625" style="137" customWidth="1"/>
    <col min="6" max="6" width="13.42578125" style="144" customWidth="1"/>
    <col min="7" max="7" width="14.140625" style="144" bestFit="1" customWidth="1"/>
    <col min="8" max="8" width="15" style="277" customWidth="1"/>
    <col min="9" max="16384" width="9.140625" style="239"/>
  </cols>
  <sheetData>
    <row r="1" spans="1:8" x14ac:dyDescent="0.25">
      <c r="B1" s="339"/>
      <c r="C1" s="71"/>
      <c r="D1" s="26"/>
      <c r="E1" s="27"/>
      <c r="F1" s="28"/>
      <c r="G1" s="86"/>
      <c r="H1" s="28"/>
    </row>
    <row r="2" spans="1:8" x14ac:dyDescent="0.25">
      <c r="B2" s="126" t="s">
        <v>140</v>
      </c>
      <c r="C2" s="127" t="s">
        <v>141</v>
      </c>
      <c r="D2" s="31"/>
      <c r="E2" s="32"/>
      <c r="F2" s="16"/>
      <c r="G2" s="140"/>
      <c r="H2" s="375" t="s">
        <v>907</v>
      </c>
    </row>
    <row r="3" spans="1:8" x14ac:dyDescent="0.25">
      <c r="B3" s="340"/>
      <c r="C3" s="92"/>
      <c r="D3" s="35"/>
      <c r="E3" s="36"/>
      <c r="F3" s="94"/>
      <c r="G3" s="141"/>
      <c r="H3" s="94"/>
    </row>
    <row r="4" spans="1:8" x14ac:dyDescent="0.25">
      <c r="A4" s="341" t="s">
        <v>40</v>
      </c>
      <c r="B4" s="341" t="s">
        <v>41</v>
      </c>
      <c r="C4" s="41" t="s">
        <v>42</v>
      </c>
      <c r="D4" s="41" t="s">
        <v>43</v>
      </c>
      <c r="E4" s="41" t="s">
        <v>44</v>
      </c>
      <c r="F4" s="42" t="s">
        <v>45</v>
      </c>
      <c r="G4" s="41" t="s">
        <v>46</v>
      </c>
      <c r="H4" s="41" t="s">
        <v>47</v>
      </c>
    </row>
    <row r="5" spans="1:8" x14ac:dyDescent="0.25">
      <c r="B5" s="342"/>
      <c r="C5" s="128"/>
      <c r="D5" s="128"/>
      <c r="E5" s="129"/>
      <c r="F5" s="129"/>
      <c r="G5" s="142"/>
      <c r="H5" s="128"/>
    </row>
    <row r="6" spans="1:8" x14ac:dyDescent="0.25">
      <c r="B6" s="343" t="s">
        <v>30</v>
      </c>
      <c r="C6" s="240" t="s">
        <v>31</v>
      </c>
      <c r="D6" s="241"/>
      <c r="E6" s="242"/>
      <c r="F6" s="242"/>
      <c r="G6" s="243"/>
      <c r="H6" s="244"/>
    </row>
    <row r="7" spans="1:8" x14ac:dyDescent="0.25">
      <c r="B7" s="344"/>
      <c r="C7" s="245"/>
      <c r="D7" s="246"/>
      <c r="E7" s="247"/>
      <c r="F7" s="130"/>
      <c r="G7" s="139"/>
      <c r="H7" s="248"/>
    </row>
    <row r="8" spans="1:8" s="255" customFormat="1" x14ac:dyDescent="0.25">
      <c r="A8" s="361"/>
      <c r="B8" s="345" t="s">
        <v>897</v>
      </c>
      <c r="C8" s="308" t="s">
        <v>3</v>
      </c>
      <c r="D8" s="250"/>
      <c r="E8" s="251"/>
      <c r="F8" s="252"/>
      <c r="G8" s="253">
        <f>SUM(G9:G13)</f>
        <v>0</v>
      </c>
      <c r="H8" s="254"/>
    </row>
    <row r="9" spans="1:8" s="259" customFormat="1" x14ac:dyDescent="0.25">
      <c r="A9" s="138"/>
      <c r="B9" s="342"/>
      <c r="C9" s="256"/>
      <c r="D9" s="246"/>
      <c r="E9" s="247"/>
      <c r="F9" s="257"/>
      <c r="G9" s="139"/>
      <c r="H9" s="258"/>
    </row>
    <row r="10" spans="1:8" x14ac:dyDescent="0.25">
      <c r="B10" s="346" t="s">
        <v>211</v>
      </c>
      <c r="C10" s="260" t="s">
        <v>212</v>
      </c>
      <c r="D10" s="138"/>
      <c r="E10" s="130"/>
      <c r="F10" s="139"/>
      <c r="G10" s="139"/>
      <c r="H10" s="130"/>
    </row>
    <row r="11" spans="1:8" ht="33.75" x14ac:dyDescent="0.25">
      <c r="B11" s="346"/>
      <c r="C11" s="261" t="s">
        <v>213</v>
      </c>
      <c r="D11" s="138"/>
      <c r="E11" s="130"/>
      <c r="F11" s="139"/>
      <c r="G11" s="139"/>
      <c r="H11" s="130"/>
    </row>
    <row r="12" spans="1:8" x14ac:dyDescent="0.25">
      <c r="B12" s="346" t="s">
        <v>214</v>
      </c>
      <c r="C12" s="260" t="s">
        <v>215</v>
      </c>
      <c r="D12" s="130" t="s">
        <v>51</v>
      </c>
      <c r="E12" s="247">
        <v>4</v>
      </c>
      <c r="F12" s="130"/>
      <c r="G12" s="139">
        <f>$E12*F12</f>
        <v>0</v>
      </c>
      <c r="H12" s="130"/>
    </row>
    <row r="13" spans="1:8" x14ac:dyDescent="0.25">
      <c r="B13" s="346"/>
      <c r="C13" s="260"/>
      <c r="D13" s="130"/>
      <c r="E13" s="247"/>
      <c r="F13" s="130"/>
      <c r="G13" s="139"/>
      <c r="H13" s="130"/>
    </row>
    <row r="14" spans="1:8" s="255" customFormat="1" x14ac:dyDescent="0.25">
      <c r="A14" s="361"/>
      <c r="B14" s="345" t="s">
        <v>898</v>
      </c>
      <c r="C14" s="308" t="s">
        <v>29</v>
      </c>
      <c r="D14" s="250"/>
      <c r="E14" s="251"/>
      <c r="F14" s="262"/>
      <c r="G14" s="253">
        <f>SUM(G15:G22)</f>
        <v>0</v>
      </c>
      <c r="H14" s="262"/>
    </row>
    <row r="15" spans="1:8" s="259" customFormat="1" x14ac:dyDescent="0.25">
      <c r="A15" s="138"/>
      <c r="B15" s="342"/>
      <c r="C15" s="256"/>
      <c r="D15" s="246"/>
      <c r="E15" s="247"/>
      <c r="F15" s="130"/>
      <c r="G15" s="139"/>
      <c r="H15" s="130"/>
    </row>
    <row r="16" spans="1:8" ht="22.5" x14ac:dyDescent="0.25">
      <c r="B16" s="344" t="s">
        <v>216</v>
      </c>
      <c r="C16" s="263" t="s">
        <v>217</v>
      </c>
      <c r="D16" s="145" t="s">
        <v>218</v>
      </c>
      <c r="E16" s="130">
        <v>2325</v>
      </c>
      <c r="F16" s="130"/>
      <c r="G16" s="139">
        <f t="shared" ref="G16:G22" si="0">$E16*F16</f>
        <v>0</v>
      </c>
      <c r="H16" s="130"/>
    </row>
    <row r="17" spans="1:8" ht="67.5" x14ac:dyDescent="0.25">
      <c r="B17" s="344" t="s">
        <v>219</v>
      </c>
      <c r="C17" s="245" t="s">
        <v>220</v>
      </c>
      <c r="D17" s="145" t="s">
        <v>221</v>
      </c>
      <c r="E17" s="130">
        <f>E16*0.1</f>
        <v>232.5</v>
      </c>
      <c r="F17" s="130"/>
      <c r="G17" s="139">
        <f t="shared" si="0"/>
        <v>0</v>
      </c>
      <c r="H17" s="130"/>
    </row>
    <row r="18" spans="1:8" ht="22.5" x14ac:dyDescent="0.25">
      <c r="B18" s="344" t="s">
        <v>222</v>
      </c>
      <c r="C18" s="264" t="s">
        <v>223</v>
      </c>
      <c r="D18" s="145" t="s">
        <v>221</v>
      </c>
      <c r="E18" s="130">
        <f>E16*0.2*1.2</f>
        <v>558</v>
      </c>
      <c r="F18" s="130"/>
      <c r="G18" s="139">
        <f t="shared" si="0"/>
        <v>0</v>
      </c>
      <c r="H18" s="130"/>
    </row>
    <row r="19" spans="1:8" ht="67.5" x14ac:dyDescent="0.25">
      <c r="B19" s="344" t="s">
        <v>224</v>
      </c>
      <c r="C19" s="265" t="s">
        <v>225</v>
      </c>
      <c r="D19" s="145" t="s">
        <v>226</v>
      </c>
      <c r="E19" s="130">
        <v>1670</v>
      </c>
      <c r="F19" s="130"/>
      <c r="G19" s="139">
        <f t="shared" si="0"/>
        <v>0</v>
      </c>
      <c r="H19" s="130"/>
    </row>
    <row r="20" spans="1:8" x14ac:dyDescent="0.25">
      <c r="B20" s="344" t="s">
        <v>227</v>
      </c>
      <c r="C20" s="265" t="s">
        <v>228</v>
      </c>
      <c r="D20" s="145" t="s">
        <v>229</v>
      </c>
      <c r="E20" s="130">
        <f>E19*10</f>
        <v>16700</v>
      </c>
      <c r="F20" s="130"/>
      <c r="G20" s="139">
        <f t="shared" si="0"/>
        <v>0</v>
      </c>
      <c r="H20" s="130"/>
    </row>
    <row r="21" spans="1:8" ht="33.75" x14ac:dyDescent="0.25">
      <c r="B21" s="344" t="s">
        <v>230</v>
      </c>
      <c r="C21" s="266" t="s">
        <v>231</v>
      </c>
      <c r="D21" s="145" t="s">
        <v>218</v>
      </c>
      <c r="E21" s="130">
        <v>655</v>
      </c>
      <c r="F21" s="130"/>
      <c r="G21" s="139">
        <f t="shared" si="0"/>
        <v>0</v>
      </c>
      <c r="H21" s="130"/>
    </row>
    <row r="22" spans="1:8" ht="33.75" x14ac:dyDescent="0.25">
      <c r="B22" s="344" t="s">
        <v>232</v>
      </c>
      <c r="C22" s="245" t="s">
        <v>233</v>
      </c>
      <c r="D22" s="145" t="s">
        <v>234</v>
      </c>
      <c r="E22" s="130">
        <v>5</v>
      </c>
      <c r="F22" s="130"/>
      <c r="G22" s="139">
        <f t="shared" si="0"/>
        <v>0</v>
      </c>
      <c r="H22" s="130"/>
    </row>
    <row r="23" spans="1:8" x14ac:dyDescent="0.25">
      <c r="B23" s="344"/>
      <c r="C23" s="245"/>
      <c r="D23" s="145"/>
      <c r="E23" s="130"/>
      <c r="F23" s="130"/>
      <c r="G23" s="139"/>
      <c r="H23" s="130"/>
    </row>
    <row r="24" spans="1:8" s="255" customFormat="1" x14ac:dyDescent="0.25">
      <c r="A24" s="361"/>
      <c r="B24" s="345" t="s">
        <v>899</v>
      </c>
      <c r="C24" s="308" t="s">
        <v>379</v>
      </c>
      <c r="D24" s="250"/>
      <c r="E24" s="251"/>
      <c r="F24" s="262"/>
      <c r="G24" s="253">
        <f>SUM(G25:G59)</f>
        <v>0</v>
      </c>
      <c r="H24" s="262"/>
    </row>
    <row r="25" spans="1:8" s="259" customFormat="1" x14ac:dyDescent="0.25">
      <c r="A25" s="138"/>
      <c r="B25" s="342"/>
      <c r="C25" s="256"/>
      <c r="D25" s="246"/>
      <c r="E25" s="247"/>
      <c r="F25" s="130"/>
      <c r="G25" s="139"/>
      <c r="H25" s="130"/>
    </row>
    <row r="26" spans="1:8" ht="33.75" x14ac:dyDescent="0.25">
      <c r="B26" s="344" t="s">
        <v>235</v>
      </c>
      <c r="C26" s="271" t="s">
        <v>236</v>
      </c>
      <c r="D26" s="145"/>
      <c r="E26" s="130"/>
      <c r="F26" s="130"/>
      <c r="G26" s="139"/>
      <c r="H26" s="130"/>
    </row>
    <row r="27" spans="1:8" x14ac:dyDescent="0.25">
      <c r="B27" s="344" t="s">
        <v>237</v>
      </c>
      <c r="C27" s="271" t="s">
        <v>238</v>
      </c>
      <c r="D27" s="145" t="s">
        <v>51</v>
      </c>
      <c r="E27" s="130">
        <f>SUM(E33:E38)</f>
        <v>46</v>
      </c>
      <c r="F27" s="130"/>
      <c r="G27" s="139">
        <f>$E27*F27</f>
        <v>0</v>
      </c>
      <c r="H27" s="130"/>
    </row>
    <row r="28" spans="1:8" x14ac:dyDescent="0.25">
      <c r="B28" s="347" t="s">
        <v>239</v>
      </c>
      <c r="C28" s="245" t="s">
        <v>240</v>
      </c>
      <c r="D28" s="145" t="s">
        <v>51</v>
      </c>
      <c r="E28" s="130">
        <f>SUM(E40:E48)</f>
        <v>1216</v>
      </c>
      <c r="F28" s="130"/>
      <c r="G28" s="139">
        <f>$E28*F28</f>
        <v>0</v>
      </c>
      <c r="H28" s="130"/>
    </row>
    <row r="29" spans="1:8" x14ac:dyDescent="0.25">
      <c r="B29" s="347" t="s">
        <v>241</v>
      </c>
      <c r="C29" s="245" t="s">
        <v>242</v>
      </c>
      <c r="D29" s="145" t="s">
        <v>51</v>
      </c>
      <c r="E29" s="130">
        <f>SUM(E50:E51)</f>
        <v>77</v>
      </c>
      <c r="F29" s="130"/>
      <c r="G29" s="139">
        <f>$E29*F29</f>
        <v>0</v>
      </c>
      <c r="H29" s="130"/>
    </row>
    <row r="30" spans="1:8" x14ac:dyDescent="0.25">
      <c r="B30" s="347" t="s">
        <v>243</v>
      </c>
      <c r="C30" s="245" t="s">
        <v>244</v>
      </c>
      <c r="D30" s="145" t="s">
        <v>51</v>
      </c>
      <c r="E30" s="130">
        <f>SUM(E53:E55)</f>
        <v>408</v>
      </c>
      <c r="F30" s="130"/>
      <c r="G30" s="139">
        <f>$E30*F30</f>
        <v>0</v>
      </c>
      <c r="H30" s="130"/>
    </row>
    <row r="31" spans="1:8" x14ac:dyDescent="0.25">
      <c r="B31" s="344" t="s">
        <v>245</v>
      </c>
      <c r="C31" s="271" t="s">
        <v>246</v>
      </c>
      <c r="D31" s="145"/>
      <c r="E31" s="130"/>
      <c r="F31" s="130"/>
      <c r="G31" s="139"/>
      <c r="H31" s="130"/>
    </row>
    <row r="32" spans="1:8" x14ac:dyDescent="0.25">
      <c r="B32" s="344"/>
      <c r="C32" s="272" t="s">
        <v>247</v>
      </c>
      <c r="D32" s="145"/>
      <c r="E32" s="130"/>
      <c r="F32" s="130"/>
      <c r="G32" s="139"/>
      <c r="H32" s="130"/>
    </row>
    <row r="33" spans="2:8" x14ac:dyDescent="0.25">
      <c r="B33" s="344" t="s">
        <v>248</v>
      </c>
      <c r="C33" s="273" t="s">
        <v>249</v>
      </c>
      <c r="D33" s="145" t="s">
        <v>51</v>
      </c>
      <c r="E33" s="130">
        <v>13</v>
      </c>
      <c r="F33" s="130"/>
      <c r="G33" s="139">
        <f>$E33*F33</f>
        <v>0</v>
      </c>
      <c r="H33" s="130"/>
    </row>
    <row r="34" spans="2:8" x14ac:dyDescent="0.25">
      <c r="B34" s="344" t="s">
        <v>250</v>
      </c>
      <c r="C34" s="274" t="s">
        <v>251</v>
      </c>
      <c r="D34" s="145" t="s">
        <v>51</v>
      </c>
      <c r="E34" s="130">
        <v>11</v>
      </c>
      <c r="F34" s="130"/>
      <c r="G34" s="139">
        <f>$E34*F34</f>
        <v>0</v>
      </c>
      <c r="H34" s="130"/>
    </row>
    <row r="35" spans="2:8" x14ac:dyDescent="0.25">
      <c r="B35" s="344" t="s">
        <v>252</v>
      </c>
      <c r="C35" s="274" t="s">
        <v>253</v>
      </c>
      <c r="D35" s="145" t="s">
        <v>51</v>
      </c>
      <c r="E35" s="130">
        <v>1</v>
      </c>
      <c r="F35" s="130"/>
      <c r="G35" s="139">
        <f>$E35*F35</f>
        <v>0</v>
      </c>
      <c r="H35" s="130"/>
    </row>
    <row r="36" spans="2:8" x14ac:dyDescent="0.25">
      <c r="B36" s="344" t="s">
        <v>254</v>
      </c>
      <c r="C36" s="274" t="s">
        <v>255</v>
      </c>
      <c r="D36" s="145" t="s">
        <v>51</v>
      </c>
      <c r="E36" s="130">
        <v>19</v>
      </c>
      <c r="F36" s="130"/>
      <c r="G36" s="139">
        <f>$E36*F36</f>
        <v>0</v>
      </c>
      <c r="H36" s="130"/>
    </row>
    <row r="37" spans="2:8" x14ac:dyDescent="0.25">
      <c r="B37" s="344" t="s">
        <v>256</v>
      </c>
      <c r="C37" s="274" t="s">
        <v>257</v>
      </c>
      <c r="D37" s="145" t="s">
        <v>51</v>
      </c>
      <c r="E37" s="130">
        <v>1</v>
      </c>
      <c r="F37" s="130"/>
      <c r="G37" s="139">
        <f>$E37*F37</f>
        <v>0</v>
      </c>
      <c r="H37" s="130"/>
    </row>
    <row r="38" spans="2:8" x14ac:dyDescent="0.25">
      <c r="B38" s="344" t="s">
        <v>258</v>
      </c>
      <c r="C38" s="272" t="s">
        <v>259</v>
      </c>
      <c r="D38" s="145" t="s">
        <v>51</v>
      </c>
      <c r="E38" s="130">
        <v>1</v>
      </c>
      <c r="F38" s="130"/>
      <c r="G38" s="139">
        <f t="shared" ref="G38" si="1">E38*F38</f>
        <v>0</v>
      </c>
      <c r="H38" s="130"/>
    </row>
    <row r="39" spans="2:8" x14ac:dyDescent="0.25">
      <c r="B39" s="344"/>
      <c r="C39" s="274" t="s">
        <v>260</v>
      </c>
      <c r="D39" s="145"/>
      <c r="E39" s="130"/>
      <c r="F39" s="130"/>
      <c r="G39" s="139"/>
      <c r="H39" s="130"/>
    </row>
    <row r="40" spans="2:8" x14ac:dyDescent="0.25">
      <c r="B40" s="344" t="s">
        <v>261</v>
      </c>
      <c r="C40" s="275" t="s">
        <v>262</v>
      </c>
      <c r="D40" s="276" t="s">
        <v>51</v>
      </c>
      <c r="E40" s="130">
        <v>233</v>
      </c>
      <c r="F40" s="130"/>
      <c r="G40" s="139">
        <f>$E40*F40</f>
        <v>0</v>
      </c>
      <c r="H40" s="130"/>
    </row>
    <row r="41" spans="2:8" x14ac:dyDescent="0.25">
      <c r="B41" s="344" t="s">
        <v>263</v>
      </c>
      <c r="C41" s="272" t="s">
        <v>264</v>
      </c>
      <c r="D41" s="276" t="s">
        <v>51</v>
      </c>
      <c r="E41" s="130">
        <v>403</v>
      </c>
      <c r="F41" s="130"/>
      <c r="G41" s="139">
        <f>$E41*F41</f>
        <v>0</v>
      </c>
      <c r="H41" s="130"/>
    </row>
    <row r="42" spans="2:8" x14ac:dyDescent="0.25">
      <c r="B42" s="344" t="s">
        <v>265</v>
      </c>
      <c r="C42" s="272" t="s">
        <v>266</v>
      </c>
      <c r="D42" s="276" t="s">
        <v>51</v>
      </c>
      <c r="E42" s="130">
        <v>242</v>
      </c>
      <c r="F42" s="130"/>
      <c r="G42" s="139">
        <f t="shared" ref="G42" si="2">E42*F42</f>
        <v>0</v>
      </c>
      <c r="H42" s="130"/>
    </row>
    <row r="43" spans="2:8" x14ac:dyDescent="0.25">
      <c r="B43" s="344" t="s">
        <v>267</v>
      </c>
      <c r="C43" s="274" t="s">
        <v>268</v>
      </c>
      <c r="D43" s="276" t="s">
        <v>51</v>
      </c>
      <c r="E43" s="130">
        <v>86</v>
      </c>
      <c r="F43" s="130"/>
      <c r="G43" s="139">
        <f>E43*F43</f>
        <v>0</v>
      </c>
      <c r="H43" s="130"/>
    </row>
    <row r="44" spans="2:8" x14ac:dyDescent="0.25">
      <c r="B44" s="344" t="s">
        <v>269</v>
      </c>
      <c r="C44" s="274" t="s">
        <v>270</v>
      </c>
      <c r="D44" s="276" t="s">
        <v>51</v>
      </c>
      <c r="E44" s="130">
        <v>219</v>
      </c>
      <c r="F44" s="130"/>
      <c r="G44" s="139">
        <f t="shared" ref="G44" si="3">E44*F44</f>
        <v>0</v>
      </c>
      <c r="H44" s="130"/>
    </row>
    <row r="45" spans="2:8" x14ac:dyDescent="0.25">
      <c r="B45" s="344"/>
      <c r="C45" s="274" t="s">
        <v>271</v>
      </c>
    </row>
    <row r="46" spans="2:8" x14ac:dyDescent="0.25">
      <c r="B46" s="344" t="s">
        <v>272</v>
      </c>
      <c r="C46" s="272" t="s">
        <v>273</v>
      </c>
      <c r="D46" s="276" t="s">
        <v>51</v>
      </c>
      <c r="E46" s="130">
        <v>3</v>
      </c>
      <c r="F46" s="130"/>
      <c r="G46" s="139">
        <f>$E46*F46</f>
        <v>0</v>
      </c>
      <c r="H46" s="130"/>
    </row>
    <row r="47" spans="2:8" x14ac:dyDescent="0.25">
      <c r="B47" s="344" t="s">
        <v>274</v>
      </c>
      <c r="C47" s="274" t="s">
        <v>275</v>
      </c>
      <c r="D47" s="276" t="s">
        <v>51</v>
      </c>
      <c r="E47" s="130">
        <v>6</v>
      </c>
      <c r="F47" s="130"/>
      <c r="G47" s="139">
        <f>$E47*F47</f>
        <v>0</v>
      </c>
      <c r="H47" s="130"/>
    </row>
    <row r="48" spans="2:8" x14ac:dyDescent="0.25">
      <c r="B48" s="344" t="s">
        <v>276</v>
      </c>
      <c r="C48" s="278" t="s">
        <v>277</v>
      </c>
      <c r="D48" s="276" t="s">
        <v>51</v>
      </c>
      <c r="E48" s="130">
        <v>24</v>
      </c>
      <c r="F48" s="130"/>
      <c r="G48" s="139">
        <f>$E48*F48</f>
        <v>0</v>
      </c>
      <c r="H48" s="130"/>
    </row>
    <row r="49" spans="1:8" x14ac:dyDescent="0.25">
      <c r="B49" s="344"/>
      <c r="C49" s="274" t="s">
        <v>278</v>
      </c>
      <c r="D49" s="276"/>
      <c r="E49" s="130"/>
      <c r="F49" s="130"/>
      <c r="G49" s="139"/>
      <c r="H49" s="130"/>
    </row>
    <row r="50" spans="1:8" x14ac:dyDescent="0.25">
      <c r="B50" s="344" t="s">
        <v>279</v>
      </c>
      <c r="C50" s="278" t="s">
        <v>280</v>
      </c>
      <c r="D50" s="276" t="s">
        <v>51</v>
      </c>
      <c r="E50" s="130">
        <v>17</v>
      </c>
      <c r="F50" s="130"/>
      <c r="G50" s="139">
        <f>$E50*F50</f>
        <v>0</v>
      </c>
      <c r="H50" s="130"/>
    </row>
    <row r="51" spans="1:8" x14ac:dyDescent="0.25">
      <c r="B51" s="344" t="s">
        <v>281</v>
      </c>
      <c r="C51" s="278" t="s">
        <v>282</v>
      </c>
      <c r="D51" s="276" t="s">
        <v>51</v>
      </c>
      <c r="E51" s="130">
        <v>60</v>
      </c>
      <c r="F51" s="130"/>
      <c r="G51" s="139">
        <f>$E51*F51</f>
        <v>0</v>
      </c>
      <c r="H51" s="130"/>
    </row>
    <row r="52" spans="1:8" x14ac:dyDescent="0.25">
      <c r="B52" s="344"/>
      <c r="C52" s="274" t="s">
        <v>283</v>
      </c>
      <c r="D52" s="276"/>
      <c r="E52" s="130"/>
      <c r="F52" s="130"/>
      <c r="G52" s="139"/>
      <c r="H52" s="130"/>
    </row>
    <row r="53" spans="1:8" x14ac:dyDescent="0.25">
      <c r="B53" s="344" t="s">
        <v>284</v>
      </c>
      <c r="C53" s="272" t="s">
        <v>285</v>
      </c>
      <c r="D53" s="276" t="s">
        <v>51</v>
      </c>
      <c r="E53" s="130">
        <v>70</v>
      </c>
      <c r="F53" s="130"/>
      <c r="G53" s="139">
        <f>$E53*F53</f>
        <v>0</v>
      </c>
      <c r="H53" s="130"/>
    </row>
    <row r="54" spans="1:8" x14ac:dyDescent="0.25">
      <c r="B54" s="344" t="s">
        <v>286</v>
      </c>
      <c r="C54" s="278" t="s">
        <v>287</v>
      </c>
      <c r="D54" s="276" t="s">
        <v>51</v>
      </c>
      <c r="E54" s="130">
        <v>218</v>
      </c>
      <c r="F54" s="130"/>
      <c r="G54" s="139">
        <f>$E54*F54</f>
        <v>0</v>
      </c>
      <c r="H54" s="130"/>
    </row>
    <row r="55" spans="1:8" x14ac:dyDescent="0.25">
      <c r="B55" s="344" t="s">
        <v>288</v>
      </c>
      <c r="C55" s="275" t="s">
        <v>289</v>
      </c>
      <c r="D55" s="276" t="s">
        <v>51</v>
      </c>
      <c r="E55" s="130">
        <v>120</v>
      </c>
      <c r="F55" s="130"/>
      <c r="G55" s="139">
        <f>$E55*F55</f>
        <v>0</v>
      </c>
      <c r="H55" s="130"/>
    </row>
    <row r="56" spans="1:8" x14ac:dyDescent="0.25">
      <c r="B56" s="344" t="s">
        <v>290</v>
      </c>
      <c r="C56" s="279" t="s">
        <v>291</v>
      </c>
      <c r="D56" s="280"/>
      <c r="E56" s="130"/>
      <c r="F56" s="130"/>
      <c r="G56" s="139"/>
      <c r="H56" s="130"/>
    </row>
    <row r="57" spans="1:8" x14ac:dyDescent="0.25">
      <c r="B57" s="344" t="s">
        <v>292</v>
      </c>
      <c r="C57" s="281" t="s">
        <v>293</v>
      </c>
      <c r="D57" s="145" t="s">
        <v>103</v>
      </c>
      <c r="E57" s="130">
        <v>75</v>
      </c>
      <c r="F57" s="130"/>
      <c r="G57" s="139">
        <f>$E57*F57</f>
        <v>0</v>
      </c>
      <c r="H57" s="130"/>
    </row>
    <row r="58" spans="1:8" x14ac:dyDescent="0.25">
      <c r="B58" s="344" t="s">
        <v>294</v>
      </c>
      <c r="C58" s="281" t="s">
        <v>295</v>
      </c>
      <c r="D58" s="145" t="s">
        <v>103</v>
      </c>
      <c r="E58" s="130">
        <v>80</v>
      </c>
      <c r="F58" s="130"/>
      <c r="G58" s="139">
        <f>$E58*F58</f>
        <v>0</v>
      </c>
      <c r="H58" s="130"/>
    </row>
    <row r="59" spans="1:8" ht="22.5" x14ac:dyDescent="0.25">
      <c r="B59" s="344" t="s">
        <v>296</v>
      </c>
      <c r="C59" s="263" t="s">
        <v>297</v>
      </c>
      <c r="D59" s="145" t="s">
        <v>51</v>
      </c>
      <c r="E59" s="130">
        <f>E27*3</f>
        <v>138</v>
      </c>
      <c r="F59" s="130"/>
      <c r="G59" s="139">
        <f>$E59*F59</f>
        <v>0</v>
      </c>
      <c r="H59" s="130"/>
    </row>
    <row r="60" spans="1:8" x14ac:dyDescent="0.25">
      <c r="B60" s="344"/>
      <c r="C60" s="263"/>
      <c r="D60" s="145"/>
      <c r="E60" s="130"/>
      <c r="F60" s="130"/>
      <c r="G60" s="139"/>
      <c r="H60" s="130"/>
    </row>
    <row r="61" spans="1:8" s="255" customFormat="1" x14ac:dyDescent="0.25">
      <c r="A61" s="361"/>
      <c r="B61" s="345" t="s">
        <v>900</v>
      </c>
      <c r="C61" s="157" t="s">
        <v>380</v>
      </c>
      <c r="D61" s="305"/>
      <c r="E61" s="262"/>
      <c r="F61" s="262"/>
      <c r="G61" s="253">
        <f>SUM(G62:G65)</f>
        <v>0</v>
      </c>
      <c r="H61" s="262"/>
    </row>
    <row r="62" spans="1:8" s="259" customFormat="1" x14ac:dyDescent="0.25">
      <c r="A62" s="138"/>
      <c r="B62" s="342"/>
      <c r="C62" s="256"/>
      <c r="D62" s="276"/>
      <c r="E62" s="130"/>
      <c r="F62" s="130"/>
      <c r="G62" s="139"/>
      <c r="H62" s="130"/>
    </row>
    <row r="63" spans="1:8" ht="90" x14ac:dyDescent="0.25">
      <c r="B63" s="344" t="s">
        <v>299</v>
      </c>
      <c r="C63" s="245" t="s">
        <v>378</v>
      </c>
      <c r="D63" s="145" t="s">
        <v>54</v>
      </c>
      <c r="E63" s="130">
        <v>1960</v>
      </c>
      <c r="F63" s="130"/>
      <c r="G63" s="139">
        <f>$E63*F63</f>
        <v>0</v>
      </c>
      <c r="H63" s="130"/>
    </row>
    <row r="64" spans="1:8" ht="33.75" x14ac:dyDescent="0.25">
      <c r="B64" s="344" t="s">
        <v>300</v>
      </c>
      <c r="C64" s="245" t="s">
        <v>301</v>
      </c>
      <c r="D64" s="145" t="s">
        <v>229</v>
      </c>
      <c r="E64" s="130">
        <v>32750</v>
      </c>
      <c r="F64" s="130"/>
      <c r="G64" s="139">
        <f>$E64*F64</f>
        <v>0</v>
      </c>
      <c r="H64" s="130"/>
    </row>
    <row r="65" spans="1:8" ht="22.5" x14ac:dyDescent="0.25">
      <c r="B65" s="344" t="s">
        <v>302</v>
      </c>
      <c r="C65" s="245" t="s">
        <v>303</v>
      </c>
      <c r="D65" s="145" t="s">
        <v>229</v>
      </c>
      <c r="E65" s="130">
        <f>E64</f>
        <v>32750</v>
      </c>
      <c r="F65" s="130"/>
      <c r="G65" s="139">
        <f>$E65*F65</f>
        <v>0</v>
      </c>
      <c r="H65" s="130"/>
    </row>
    <row r="66" spans="1:8" x14ac:dyDescent="0.25">
      <c r="B66" s="344"/>
      <c r="C66" s="245"/>
      <c r="D66" s="145"/>
      <c r="E66" s="130"/>
      <c r="F66" s="130"/>
      <c r="G66" s="139"/>
      <c r="H66" s="130"/>
    </row>
    <row r="67" spans="1:8" s="255" customFormat="1" x14ac:dyDescent="0.25">
      <c r="A67" s="361"/>
      <c r="B67" s="345" t="s">
        <v>901</v>
      </c>
      <c r="C67" s="308" t="s">
        <v>381</v>
      </c>
      <c r="D67" s="250"/>
      <c r="E67" s="262"/>
      <c r="F67" s="262"/>
      <c r="G67" s="253">
        <f>SUM(G68:G76)</f>
        <v>0</v>
      </c>
      <c r="H67" s="262"/>
    </row>
    <row r="68" spans="1:8" x14ac:dyDescent="0.25">
      <c r="B68" s="348"/>
      <c r="C68" s="282"/>
      <c r="D68" s="283"/>
      <c r="E68" s="130"/>
      <c r="F68" s="130"/>
      <c r="G68" s="139"/>
      <c r="H68" s="130"/>
    </row>
    <row r="69" spans="1:8" ht="56.25" x14ac:dyDescent="0.25">
      <c r="B69" s="349" t="s">
        <v>304</v>
      </c>
      <c r="C69" s="245" t="s">
        <v>305</v>
      </c>
      <c r="D69" s="246" t="s">
        <v>306</v>
      </c>
      <c r="E69" s="130">
        <v>35</v>
      </c>
      <c r="F69" s="130"/>
      <c r="G69" s="139">
        <f>$E69*F69</f>
        <v>0</v>
      </c>
      <c r="H69" s="130"/>
    </row>
    <row r="70" spans="1:8" ht="33.75" x14ac:dyDescent="0.25">
      <c r="B70" s="349" t="s">
        <v>307</v>
      </c>
      <c r="C70" s="284" t="s">
        <v>308</v>
      </c>
      <c r="D70" s="283" t="s">
        <v>309</v>
      </c>
      <c r="E70" s="130">
        <v>380</v>
      </c>
      <c r="F70" s="130"/>
      <c r="G70" s="139">
        <f>$E70*F70</f>
        <v>0</v>
      </c>
      <c r="H70" s="130"/>
    </row>
    <row r="71" spans="1:8" ht="33.75" x14ac:dyDescent="0.25">
      <c r="B71" s="349" t="s">
        <v>310</v>
      </c>
      <c r="C71" s="284" t="s">
        <v>311</v>
      </c>
      <c r="D71" s="283" t="s">
        <v>234</v>
      </c>
      <c r="E71" s="130">
        <v>35</v>
      </c>
      <c r="F71" s="130"/>
      <c r="G71" s="139">
        <f>$E71*F71</f>
        <v>0</v>
      </c>
      <c r="H71" s="130"/>
    </row>
    <row r="72" spans="1:8" x14ac:dyDescent="0.25">
      <c r="B72" s="349" t="s">
        <v>312</v>
      </c>
      <c r="C72" s="245" t="s">
        <v>313</v>
      </c>
      <c r="D72" s="283"/>
      <c r="E72" s="130"/>
      <c r="F72" s="130"/>
      <c r="G72" s="139"/>
      <c r="H72" s="130"/>
    </row>
    <row r="73" spans="1:8" x14ac:dyDescent="0.25">
      <c r="B73" s="349" t="s">
        <v>314</v>
      </c>
      <c r="C73" s="245" t="s">
        <v>315</v>
      </c>
      <c r="D73" s="283" t="s">
        <v>234</v>
      </c>
      <c r="E73" s="130">
        <v>10.5</v>
      </c>
      <c r="F73" s="130"/>
      <c r="G73" s="139">
        <f>$E73*F73</f>
        <v>0</v>
      </c>
      <c r="H73" s="130"/>
    </row>
    <row r="74" spans="1:8" ht="22.5" x14ac:dyDescent="0.25">
      <c r="B74" s="349" t="s">
        <v>316</v>
      </c>
      <c r="C74" s="245" t="s">
        <v>317</v>
      </c>
      <c r="D74" s="283" t="s">
        <v>54</v>
      </c>
      <c r="E74" s="130">
        <v>40.5</v>
      </c>
      <c r="F74" s="130"/>
      <c r="G74" s="139">
        <f>$E74*F74</f>
        <v>0</v>
      </c>
      <c r="H74" s="130"/>
    </row>
    <row r="75" spans="1:8" ht="22.5" x14ac:dyDescent="0.25">
      <c r="B75" s="349" t="s">
        <v>318</v>
      </c>
      <c r="C75" s="245" t="s">
        <v>319</v>
      </c>
      <c r="D75" s="283" t="s">
        <v>234</v>
      </c>
      <c r="E75" s="130">
        <v>2.6</v>
      </c>
      <c r="F75" s="130"/>
      <c r="G75" s="139">
        <f>$E75*F75</f>
        <v>0</v>
      </c>
      <c r="H75" s="130"/>
    </row>
    <row r="76" spans="1:8" ht="22.5" x14ac:dyDescent="0.25">
      <c r="B76" s="349" t="s">
        <v>320</v>
      </c>
      <c r="C76" s="245" t="s">
        <v>321</v>
      </c>
      <c r="D76" s="283" t="s">
        <v>234</v>
      </c>
      <c r="E76" s="130">
        <v>0.3</v>
      </c>
      <c r="F76" s="130"/>
      <c r="G76" s="139">
        <f>$E76*F76</f>
        <v>0</v>
      </c>
      <c r="H76" s="130"/>
    </row>
    <row r="77" spans="1:8" x14ac:dyDescent="0.25">
      <c r="C77" s="245"/>
      <c r="D77" s="283"/>
      <c r="E77" s="130"/>
      <c r="F77" s="130"/>
      <c r="G77" s="139"/>
      <c r="H77" s="130"/>
    </row>
    <row r="78" spans="1:8" x14ac:dyDescent="0.25">
      <c r="B78" s="350" t="s">
        <v>897</v>
      </c>
      <c r="C78" s="306" t="s">
        <v>3</v>
      </c>
      <c r="D78" s="267"/>
      <c r="E78" s="269"/>
      <c r="F78" s="269"/>
      <c r="G78" s="270">
        <f>G8</f>
        <v>0</v>
      </c>
      <c r="H78" s="269"/>
    </row>
    <row r="79" spans="1:8" x14ac:dyDescent="0.25">
      <c r="B79" s="350" t="s">
        <v>898</v>
      </c>
      <c r="C79" s="306" t="s">
        <v>29</v>
      </c>
      <c r="D79" s="267"/>
      <c r="E79" s="269"/>
      <c r="F79" s="269"/>
      <c r="G79" s="270">
        <f>G14</f>
        <v>0</v>
      </c>
      <c r="H79" s="269"/>
    </row>
    <row r="80" spans="1:8" x14ac:dyDescent="0.25">
      <c r="B80" s="350" t="s">
        <v>899</v>
      </c>
      <c r="C80" s="306" t="s">
        <v>379</v>
      </c>
      <c r="D80" s="267"/>
      <c r="E80" s="269"/>
      <c r="F80" s="269"/>
      <c r="G80" s="270">
        <f>G24</f>
        <v>0</v>
      </c>
      <c r="H80" s="269"/>
    </row>
    <row r="81" spans="1:8" x14ac:dyDescent="0.25">
      <c r="B81" s="350" t="s">
        <v>900</v>
      </c>
      <c r="C81" s="307" t="s">
        <v>380</v>
      </c>
      <c r="D81" s="267"/>
      <c r="E81" s="269"/>
      <c r="F81" s="269"/>
      <c r="G81" s="270">
        <f>G61</f>
        <v>0</v>
      </c>
      <c r="H81" s="269"/>
    </row>
    <row r="82" spans="1:8" x14ac:dyDescent="0.25">
      <c r="B82" s="350" t="s">
        <v>901</v>
      </c>
      <c r="C82" s="306" t="s">
        <v>381</v>
      </c>
      <c r="D82" s="267"/>
      <c r="E82" s="269"/>
      <c r="F82" s="269"/>
      <c r="G82" s="270">
        <f>G67</f>
        <v>0</v>
      </c>
      <c r="H82" s="269"/>
    </row>
    <row r="83" spans="1:8" s="255" customFormat="1" x14ac:dyDescent="0.25">
      <c r="A83" s="361"/>
      <c r="B83" s="343" t="s">
        <v>30</v>
      </c>
      <c r="C83" s="240" t="s">
        <v>905</v>
      </c>
      <c r="D83" s="285"/>
      <c r="E83" s="286"/>
      <c r="F83" s="286"/>
      <c r="G83" s="287">
        <f>SUM(G78:G82)</f>
        <v>0</v>
      </c>
      <c r="H83" s="288"/>
    </row>
    <row r="84" spans="1:8" x14ac:dyDescent="0.25">
      <c r="C84" s="289"/>
      <c r="D84" s="136"/>
      <c r="E84" s="130"/>
      <c r="F84" s="290"/>
      <c r="G84" s="139"/>
      <c r="H84" s="130"/>
    </row>
    <row r="85" spans="1:8" x14ac:dyDescent="0.25">
      <c r="B85" s="343" t="s">
        <v>32</v>
      </c>
      <c r="C85" s="240" t="s">
        <v>33</v>
      </c>
      <c r="D85" s="241"/>
      <c r="E85" s="242"/>
      <c r="F85" s="242"/>
      <c r="G85" s="243"/>
      <c r="H85" s="244"/>
    </row>
    <row r="86" spans="1:8" x14ac:dyDescent="0.25">
      <c r="B86" s="344"/>
      <c r="C86" s="245"/>
      <c r="D86" s="246"/>
      <c r="E86" s="130"/>
      <c r="F86" s="130"/>
      <c r="G86" s="139"/>
      <c r="H86" s="248"/>
    </row>
    <row r="87" spans="1:8" s="255" customFormat="1" x14ac:dyDescent="0.25">
      <c r="A87" s="361"/>
      <c r="B87" s="345" t="s">
        <v>903</v>
      </c>
      <c r="C87" s="249" t="s">
        <v>322</v>
      </c>
      <c r="D87" s="146"/>
      <c r="E87" s="262"/>
      <c r="F87" s="262"/>
      <c r="G87" s="253">
        <f>SUM(G88:G96)</f>
        <v>0</v>
      </c>
      <c r="H87" s="262"/>
    </row>
    <row r="88" spans="1:8" x14ac:dyDescent="0.25">
      <c r="B88" s="348"/>
      <c r="C88" s="309" t="s">
        <v>323</v>
      </c>
      <c r="D88" s="131"/>
      <c r="E88" s="132"/>
      <c r="F88" s="132"/>
      <c r="G88" s="143"/>
      <c r="H88" s="132"/>
    </row>
    <row r="89" spans="1:8" ht="33.75" x14ac:dyDescent="0.25">
      <c r="B89" s="348"/>
      <c r="C89" s="310" t="s">
        <v>324</v>
      </c>
      <c r="D89" s="131"/>
      <c r="E89" s="132"/>
      <c r="F89" s="132"/>
      <c r="G89" s="143"/>
      <c r="H89" s="132"/>
    </row>
    <row r="90" spans="1:8" x14ac:dyDescent="0.25">
      <c r="B90" s="348"/>
      <c r="C90" s="282"/>
      <c r="D90" s="131"/>
      <c r="E90" s="132"/>
      <c r="F90" s="132"/>
      <c r="G90" s="143"/>
      <c r="H90" s="132"/>
    </row>
    <row r="91" spans="1:8" ht="22.5" x14ac:dyDescent="0.25">
      <c r="B91" s="351" t="s">
        <v>211</v>
      </c>
      <c r="C91" s="292" t="s">
        <v>325</v>
      </c>
      <c r="D91" s="133" t="s">
        <v>326</v>
      </c>
      <c r="E91" s="134">
        <v>1</v>
      </c>
      <c r="F91" s="135"/>
      <c r="G91" s="139">
        <f t="shared" ref="G91:G96" si="4">$E91*F91</f>
        <v>0</v>
      </c>
      <c r="H91" s="135"/>
    </row>
    <row r="92" spans="1:8" ht="67.5" x14ac:dyDescent="0.25">
      <c r="B92" s="351" t="s">
        <v>327</v>
      </c>
      <c r="C92" s="284" t="s">
        <v>328</v>
      </c>
      <c r="D92" s="133" t="s">
        <v>54</v>
      </c>
      <c r="E92" s="134">
        <v>1150</v>
      </c>
      <c r="F92" s="135"/>
      <c r="G92" s="139">
        <f t="shared" si="4"/>
        <v>0</v>
      </c>
      <c r="H92" s="135"/>
    </row>
    <row r="93" spans="1:8" ht="33.75" x14ac:dyDescent="0.25">
      <c r="B93" s="352" t="s">
        <v>329</v>
      </c>
      <c r="C93" s="293" t="s">
        <v>330</v>
      </c>
      <c r="D93" s="133" t="s">
        <v>54</v>
      </c>
      <c r="E93" s="134">
        <v>1150</v>
      </c>
      <c r="F93" s="135"/>
      <c r="G93" s="139">
        <f t="shared" si="4"/>
        <v>0</v>
      </c>
      <c r="H93" s="135"/>
    </row>
    <row r="94" spans="1:8" ht="22.5" x14ac:dyDescent="0.25">
      <c r="B94" s="352" t="s">
        <v>331</v>
      </c>
      <c r="C94" s="294" t="s">
        <v>332</v>
      </c>
      <c r="D94" s="136" t="s">
        <v>333</v>
      </c>
      <c r="E94" s="134">
        <v>1</v>
      </c>
      <c r="F94" s="135"/>
      <c r="G94" s="139">
        <f t="shared" si="4"/>
        <v>0</v>
      </c>
      <c r="H94" s="135"/>
    </row>
    <row r="95" spans="1:8" ht="45" x14ac:dyDescent="0.25">
      <c r="B95" s="353" t="s">
        <v>334</v>
      </c>
      <c r="C95" s="293" t="s">
        <v>335</v>
      </c>
      <c r="D95" s="136" t="s">
        <v>333</v>
      </c>
      <c r="E95" s="134">
        <v>35</v>
      </c>
      <c r="F95" s="135"/>
      <c r="G95" s="139">
        <f t="shared" si="4"/>
        <v>0</v>
      </c>
      <c r="H95" s="135"/>
    </row>
    <row r="96" spans="1:8" ht="22.5" x14ac:dyDescent="0.25">
      <c r="B96" s="353" t="s">
        <v>336</v>
      </c>
      <c r="C96" s="291" t="s">
        <v>337</v>
      </c>
      <c r="D96" s="136" t="s">
        <v>54</v>
      </c>
      <c r="E96" s="134">
        <v>36</v>
      </c>
      <c r="F96" s="135"/>
      <c r="G96" s="139">
        <f t="shared" si="4"/>
        <v>0</v>
      </c>
      <c r="H96" s="135"/>
    </row>
    <row r="97" spans="1:8" x14ac:dyDescent="0.25">
      <c r="B97" s="353"/>
      <c r="C97" s="291"/>
      <c r="D97" s="136"/>
      <c r="E97" s="134"/>
      <c r="F97" s="135"/>
      <c r="H97" s="135"/>
    </row>
    <row r="98" spans="1:8" x14ac:dyDescent="0.25">
      <c r="B98" s="354" t="s">
        <v>904</v>
      </c>
      <c r="C98" s="311" t="s">
        <v>338</v>
      </c>
      <c r="D98" s="238"/>
      <c r="E98" s="312"/>
      <c r="F98" s="313"/>
      <c r="G98" s="253">
        <f>SUM(G99:G124)</f>
        <v>0</v>
      </c>
      <c r="H98" s="313"/>
    </row>
    <row r="99" spans="1:8" s="259" customFormat="1" x14ac:dyDescent="0.25">
      <c r="A99" s="138"/>
      <c r="B99" s="355"/>
      <c r="C99" s="314"/>
      <c r="D99" s="145"/>
      <c r="E99" s="98"/>
      <c r="F99" s="257"/>
      <c r="G99" s="139"/>
      <c r="H99" s="257"/>
    </row>
    <row r="100" spans="1:8" ht="33.75" x14ac:dyDescent="0.25">
      <c r="B100" s="351"/>
      <c r="C100" s="292" t="s">
        <v>339</v>
      </c>
      <c r="D100" s="136"/>
      <c r="F100" s="135"/>
      <c r="H100" s="135"/>
    </row>
    <row r="101" spans="1:8" ht="33.75" x14ac:dyDescent="0.25">
      <c r="B101" s="356"/>
      <c r="C101" s="292" t="s">
        <v>340</v>
      </c>
      <c r="D101" s="136"/>
      <c r="F101" s="135"/>
      <c r="H101" s="135"/>
    </row>
    <row r="102" spans="1:8" ht="33.75" x14ac:dyDescent="0.25">
      <c r="B102" s="357" t="s">
        <v>216</v>
      </c>
      <c r="C102" s="292" t="s">
        <v>341</v>
      </c>
      <c r="D102" s="133" t="s">
        <v>333</v>
      </c>
      <c r="E102" s="134">
        <v>385</v>
      </c>
      <c r="F102" s="135"/>
      <c r="G102" s="139">
        <f t="shared" ref="G102:G124" si="5">$E102*F102</f>
        <v>0</v>
      </c>
      <c r="H102" s="135"/>
    </row>
    <row r="103" spans="1:8" ht="168.75" x14ac:dyDescent="0.25">
      <c r="B103" s="357" t="s">
        <v>219</v>
      </c>
      <c r="C103" s="295" t="s">
        <v>342</v>
      </c>
      <c r="D103" s="133" t="s">
        <v>326</v>
      </c>
      <c r="E103" s="134">
        <v>1</v>
      </c>
      <c r="F103" s="135"/>
      <c r="G103" s="139">
        <f t="shared" si="5"/>
        <v>0</v>
      </c>
      <c r="H103" s="135"/>
    </row>
    <row r="104" spans="1:8" ht="45" x14ac:dyDescent="0.25">
      <c r="B104" s="357" t="s">
        <v>222</v>
      </c>
      <c r="C104" s="284" t="s">
        <v>343</v>
      </c>
      <c r="D104" s="133" t="s">
        <v>54</v>
      </c>
      <c r="E104" s="134">
        <v>100</v>
      </c>
      <c r="F104" s="135"/>
      <c r="G104" s="139">
        <f t="shared" si="5"/>
        <v>0</v>
      </c>
      <c r="H104" s="135"/>
    </row>
    <row r="105" spans="1:8" ht="45" x14ac:dyDescent="0.25">
      <c r="B105" s="357" t="s">
        <v>224</v>
      </c>
      <c r="C105" s="284" t="s">
        <v>344</v>
      </c>
      <c r="D105" s="133" t="s">
        <v>54</v>
      </c>
      <c r="E105" s="134">
        <v>230</v>
      </c>
      <c r="F105" s="135"/>
      <c r="G105" s="139">
        <f t="shared" si="5"/>
        <v>0</v>
      </c>
      <c r="H105" s="135"/>
    </row>
    <row r="106" spans="1:8" ht="45" x14ac:dyDescent="0.25">
      <c r="B106" s="357" t="s">
        <v>227</v>
      </c>
      <c r="C106" s="284" t="s">
        <v>345</v>
      </c>
      <c r="D106" s="133" t="s">
        <v>54</v>
      </c>
      <c r="E106" s="134">
        <v>550</v>
      </c>
      <c r="F106" s="135"/>
      <c r="G106" s="139">
        <f t="shared" si="5"/>
        <v>0</v>
      </c>
      <c r="H106" s="135"/>
    </row>
    <row r="107" spans="1:8" ht="45" x14ac:dyDescent="0.25">
      <c r="B107" s="357" t="s">
        <v>230</v>
      </c>
      <c r="C107" s="284" t="s">
        <v>346</v>
      </c>
      <c r="D107" s="133" t="s">
        <v>54</v>
      </c>
      <c r="E107" s="134">
        <v>800</v>
      </c>
      <c r="F107" s="135"/>
      <c r="G107" s="139">
        <f t="shared" si="5"/>
        <v>0</v>
      </c>
      <c r="H107" s="135"/>
    </row>
    <row r="108" spans="1:8" ht="56.25" x14ac:dyDescent="0.25">
      <c r="B108" s="351" t="s">
        <v>232</v>
      </c>
      <c r="C108" s="292" t="s">
        <v>347</v>
      </c>
      <c r="D108" s="133" t="s">
        <v>54</v>
      </c>
      <c r="E108" s="134">
        <v>1680</v>
      </c>
      <c r="F108" s="135"/>
      <c r="G108" s="139">
        <f t="shared" si="5"/>
        <v>0</v>
      </c>
      <c r="H108" s="135"/>
    </row>
    <row r="109" spans="1:8" ht="56.25" x14ac:dyDescent="0.25">
      <c r="B109" s="351" t="s">
        <v>348</v>
      </c>
      <c r="C109" s="284" t="s">
        <v>349</v>
      </c>
      <c r="D109" s="133" t="s">
        <v>54</v>
      </c>
      <c r="E109" s="134">
        <v>200</v>
      </c>
      <c r="F109" s="135"/>
      <c r="G109" s="139">
        <f t="shared" si="5"/>
        <v>0</v>
      </c>
      <c r="H109" s="135"/>
    </row>
    <row r="110" spans="1:8" ht="78.75" x14ac:dyDescent="0.25">
      <c r="B110" s="358" t="s">
        <v>350</v>
      </c>
      <c r="C110" s="284" t="s">
        <v>351</v>
      </c>
      <c r="D110" s="133" t="s">
        <v>326</v>
      </c>
      <c r="E110" s="134">
        <v>4</v>
      </c>
      <c r="F110" s="135"/>
      <c r="G110" s="139">
        <f t="shared" si="5"/>
        <v>0</v>
      </c>
      <c r="H110" s="135"/>
    </row>
    <row r="111" spans="1:8" ht="56.25" x14ac:dyDescent="0.25">
      <c r="B111" s="351" t="s">
        <v>352</v>
      </c>
      <c r="C111" s="292" t="s">
        <v>353</v>
      </c>
      <c r="D111" s="133" t="s">
        <v>326</v>
      </c>
      <c r="E111" s="134">
        <v>16</v>
      </c>
      <c r="F111" s="135"/>
      <c r="G111" s="139">
        <f t="shared" si="5"/>
        <v>0</v>
      </c>
      <c r="H111" s="135"/>
    </row>
    <row r="112" spans="1:8" ht="56.25" x14ac:dyDescent="0.25">
      <c r="B112" s="358" t="s">
        <v>354</v>
      </c>
      <c r="C112" s="284" t="s">
        <v>355</v>
      </c>
      <c r="D112" s="133" t="s">
        <v>333</v>
      </c>
      <c r="E112" s="134">
        <v>4</v>
      </c>
      <c r="F112" s="135"/>
      <c r="G112" s="139">
        <f t="shared" si="5"/>
        <v>0</v>
      </c>
      <c r="H112" s="135"/>
    </row>
    <row r="113" spans="1:8" ht="45" x14ac:dyDescent="0.25">
      <c r="B113" s="351" t="s">
        <v>356</v>
      </c>
      <c r="C113" s="292" t="s">
        <v>357</v>
      </c>
      <c r="D113" s="133" t="s">
        <v>326</v>
      </c>
      <c r="E113" s="134">
        <v>385</v>
      </c>
      <c r="F113" s="135"/>
      <c r="G113" s="139">
        <f t="shared" si="5"/>
        <v>0</v>
      </c>
      <c r="H113" s="135"/>
    </row>
    <row r="114" spans="1:8" ht="56.25" x14ac:dyDescent="0.25">
      <c r="B114" s="351" t="s">
        <v>358</v>
      </c>
      <c r="C114" s="292" t="s">
        <v>359</v>
      </c>
      <c r="D114" s="133" t="s">
        <v>333</v>
      </c>
      <c r="E114" s="134">
        <v>310</v>
      </c>
      <c r="F114" s="135"/>
      <c r="G114" s="139">
        <f t="shared" si="5"/>
        <v>0</v>
      </c>
      <c r="H114" s="135"/>
    </row>
    <row r="115" spans="1:8" ht="56.25" x14ac:dyDescent="0.25">
      <c r="B115" s="351" t="s">
        <v>360</v>
      </c>
      <c r="C115" s="292" t="s">
        <v>361</v>
      </c>
      <c r="D115" s="133" t="s">
        <v>333</v>
      </c>
      <c r="E115" s="134">
        <v>75</v>
      </c>
      <c r="F115" s="135"/>
      <c r="G115" s="139">
        <f t="shared" si="5"/>
        <v>0</v>
      </c>
      <c r="H115" s="135"/>
    </row>
    <row r="116" spans="1:8" ht="67.5" x14ac:dyDescent="0.25">
      <c r="B116" s="353" t="s">
        <v>362</v>
      </c>
      <c r="C116" s="295" t="s">
        <v>363</v>
      </c>
      <c r="D116" s="133" t="s">
        <v>333</v>
      </c>
      <c r="E116" s="134">
        <v>2</v>
      </c>
      <c r="F116" s="135"/>
      <c r="G116" s="139">
        <f t="shared" si="5"/>
        <v>0</v>
      </c>
      <c r="H116" s="135"/>
    </row>
    <row r="117" spans="1:8" ht="22.5" x14ac:dyDescent="0.25">
      <c r="B117" s="353" t="s">
        <v>364</v>
      </c>
      <c r="C117" s="284" t="s">
        <v>365</v>
      </c>
      <c r="D117" s="133" t="s">
        <v>333</v>
      </c>
      <c r="E117" s="134">
        <v>385</v>
      </c>
      <c r="F117" s="135"/>
      <c r="G117" s="139">
        <f t="shared" si="5"/>
        <v>0</v>
      </c>
      <c r="H117" s="135"/>
    </row>
    <row r="118" spans="1:8" ht="56.25" x14ac:dyDescent="0.25">
      <c r="B118" s="351" t="s">
        <v>366</v>
      </c>
      <c r="C118" s="293" t="s">
        <v>367</v>
      </c>
      <c r="D118" s="133" t="s">
        <v>333</v>
      </c>
      <c r="E118" s="134">
        <v>15</v>
      </c>
      <c r="F118" s="135"/>
      <c r="G118" s="139">
        <f t="shared" si="5"/>
        <v>0</v>
      </c>
      <c r="H118" s="135"/>
    </row>
    <row r="119" spans="1:8" ht="78.75" x14ac:dyDescent="0.25">
      <c r="B119" s="353" t="s">
        <v>368</v>
      </c>
      <c r="C119" s="293" t="s">
        <v>369</v>
      </c>
      <c r="D119" s="133" t="s">
        <v>370</v>
      </c>
      <c r="E119" s="134">
        <v>900</v>
      </c>
      <c r="F119" s="135"/>
      <c r="G119" s="139">
        <f t="shared" si="5"/>
        <v>0</v>
      </c>
      <c r="H119" s="135"/>
    </row>
    <row r="120" spans="1:8" ht="56.25" x14ac:dyDescent="0.25">
      <c r="B120" s="351" t="s">
        <v>371</v>
      </c>
      <c r="C120" s="295" t="s">
        <v>372</v>
      </c>
      <c r="D120" s="133" t="s">
        <v>326</v>
      </c>
      <c r="E120" s="134">
        <v>1</v>
      </c>
      <c r="F120" s="135"/>
      <c r="G120" s="139">
        <f t="shared" si="5"/>
        <v>0</v>
      </c>
      <c r="H120" s="135"/>
    </row>
    <row r="121" spans="1:8" ht="78.75" x14ac:dyDescent="0.25">
      <c r="B121" s="351" t="s">
        <v>373</v>
      </c>
      <c r="C121" s="296" t="s">
        <v>374</v>
      </c>
      <c r="D121" s="133" t="s">
        <v>326</v>
      </c>
      <c r="E121" s="134">
        <v>1</v>
      </c>
      <c r="F121" s="135"/>
      <c r="G121" s="139">
        <f t="shared" si="5"/>
        <v>0</v>
      </c>
      <c r="H121" s="135"/>
    </row>
    <row r="122" spans="1:8" ht="33.75" x14ac:dyDescent="0.25">
      <c r="B122" s="351"/>
      <c r="C122" s="296" t="s">
        <v>375</v>
      </c>
      <c r="D122" s="133" t="s">
        <v>326</v>
      </c>
      <c r="E122" s="134">
        <v>1</v>
      </c>
      <c r="F122" s="135"/>
      <c r="G122" s="139">
        <f t="shared" si="5"/>
        <v>0</v>
      </c>
      <c r="H122" s="135"/>
    </row>
    <row r="123" spans="1:8" ht="45" x14ac:dyDescent="0.25">
      <c r="C123" s="295" t="s">
        <v>376</v>
      </c>
      <c r="D123" s="133" t="s">
        <v>326</v>
      </c>
      <c r="E123" s="134">
        <v>1</v>
      </c>
      <c r="F123" s="135"/>
      <c r="G123" s="139">
        <f t="shared" si="5"/>
        <v>0</v>
      </c>
      <c r="H123" s="135"/>
    </row>
    <row r="124" spans="1:8" ht="22.5" x14ac:dyDescent="0.25">
      <c r="C124" s="295" t="s">
        <v>377</v>
      </c>
      <c r="D124" s="133" t="s">
        <v>326</v>
      </c>
      <c r="E124" s="134">
        <v>1</v>
      </c>
      <c r="F124" s="135"/>
      <c r="G124" s="139">
        <f t="shared" si="5"/>
        <v>0</v>
      </c>
      <c r="H124" s="135"/>
    </row>
    <row r="125" spans="1:8" x14ac:dyDescent="0.25">
      <c r="C125" s="295"/>
      <c r="D125" s="133"/>
      <c r="E125" s="134"/>
      <c r="F125" s="135"/>
      <c r="G125" s="139"/>
      <c r="H125" s="135"/>
    </row>
    <row r="126" spans="1:8" x14ac:dyDescent="0.25">
      <c r="B126" s="350" t="s">
        <v>903</v>
      </c>
      <c r="C126" s="307" t="s">
        <v>322</v>
      </c>
      <c r="D126" s="315"/>
      <c r="E126" s="312"/>
      <c r="F126" s="313"/>
      <c r="G126" s="270">
        <f>G87</f>
        <v>0</v>
      </c>
      <c r="H126" s="313"/>
    </row>
    <row r="127" spans="1:8" x14ac:dyDescent="0.25">
      <c r="B127" s="350" t="s">
        <v>904</v>
      </c>
      <c r="C127" s="307" t="s">
        <v>338</v>
      </c>
      <c r="D127" s="267"/>
      <c r="E127" s="268"/>
      <c r="F127" s="269"/>
      <c r="G127" s="270">
        <f>G98</f>
        <v>0</v>
      </c>
      <c r="H127" s="316"/>
    </row>
    <row r="128" spans="1:8" s="255" customFormat="1" x14ac:dyDescent="0.25">
      <c r="A128" s="361"/>
      <c r="B128" s="343" t="s">
        <v>32</v>
      </c>
      <c r="C128" s="240" t="s">
        <v>902</v>
      </c>
      <c r="D128" s="285"/>
      <c r="E128" s="286"/>
      <c r="F128" s="286"/>
      <c r="G128" s="287">
        <f>SUM(G126:G127)</f>
        <v>0</v>
      </c>
      <c r="H128" s="288"/>
    </row>
    <row r="129" spans="1:8" x14ac:dyDescent="0.25">
      <c r="C129" s="284"/>
      <c r="D129" s="283"/>
      <c r="E129" s="247"/>
      <c r="F129" s="137"/>
      <c r="H129" s="297"/>
    </row>
    <row r="130" spans="1:8" s="255" customFormat="1" x14ac:dyDescent="0.25">
      <c r="A130" s="361"/>
      <c r="B130" s="359" t="s">
        <v>28</v>
      </c>
      <c r="C130" s="298" t="s">
        <v>29</v>
      </c>
      <c r="D130" s="300"/>
      <c r="E130" s="301"/>
      <c r="F130" s="302"/>
      <c r="G130" s="303"/>
      <c r="H130" s="318"/>
    </row>
    <row r="131" spans="1:8" s="255" customFormat="1" x14ac:dyDescent="0.25">
      <c r="A131" s="361"/>
      <c r="B131" s="345" t="s">
        <v>30</v>
      </c>
      <c r="C131" s="249" t="s">
        <v>31</v>
      </c>
      <c r="D131" s="250"/>
      <c r="E131" s="251"/>
      <c r="F131" s="262"/>
      <c r="G131" s="253">
        <f>SUM(G133:G136)</f>
        <v>0</v>
      </c>
      <c r="H131" s="299"/>
    </row>
    <row r="132" spans="1:8" x14ac:dyDescent="0.25">
      <c r="B132" s="360" t="s">
        <v>897</v>
      </c>
      <c r="C132" s="324" t="s">
        <v>3</v>
      </c>
      <c r="D132" s="334"/>
      <c r="E132" s="335"/>
      <c r="F132" s="336"/>
      <c r="G132" s="337">
        <f>G78</f>
        <v>0</v>
      </c>
      <c r="H132" s="338"/>
    </row>
    <row r="133" spans="1:8" x14ac:dyDescent="0.25">
      <c r="B133" s="360" t="s">
        <v>898</v>
      </c>
      <c r="C133" s="324" t="s">
        <v>29</v>
      </c>
      <c r="D133" s="334"/>
      <c r="E133" s="335"/>
      <c r="F133" s="336"/>
      <c r="G133" s="337">
        <f t="shared" ref="G133:G136" si="6">G79</f>
        <v>0</v>
      </c>
      <c r="H133" s="338"/>
    </row>
    <row r="134" spans="1:8" x14ac:dyDescent="0.25">
      <c r="B134" s="360" t="s">
        <v>899</v>
      </c>
      <c r="C134" s="324" t="s">
        <v>379</v>
      </c>
      <c r="D134" s="334"/>
      <c r="E134" s="335"/>
      <c r="F134" s="336"/>
      <c r="G134" s="337">
        <f t="shared" si="6"/>
        <v>0</v>
      </c>
      <c r="H134" s="338"/>
    </row>
    <row r="135" spans="1:8" x14ac:dyDescent="0.25">
      <c r="B135" s="360" t="s">
        <v>900</v>
      </c>
      <c r="C135" s="320" t="s">
        <v>380</v>
      </c>
      <c r="D135" s="334"/>
      <c r="E135" s="335"/>
      <c r="F135" s="336"/>
      <c r="G135" s="337">
        <f t="shared" si="6"/>
        <v>0</v>
      </c>
      <c r="H135" s="338"/>
    </row>
    <row r="136" spans="1:8" x14ac:dyDescent="0.25">
      <c r="B136" s="360" t="s">
        <v>901</v>
      </c>
      <c r="C136" s="324" t="s">
        <v>381</v>
      </c>
      <c r="D136" s="334"/>
      <c r="E136" s="335"/>
      <c r="F136" s="336"/>
      <c r="G136" s="337">
        <f t="shared" si="6"/>
        <v>0</v>
      </c>
      <c r="H136" s="338"/>
    </row>
    <row r="137" spans="1:8" s="255" customFormat="1" x14ac:dyDescent="0.25">
      <c r="A137" s="361"/>
      <c r="B137" s="345" t="s">
        <v>32</v>
      </c>
      <c r="C137" s="249" t="s">
        <v>33</v>
      </c>
      <c r="D137" s="250"/>
      <c r="E137" s="251"/>
      <c r="F137" s="262"/>
      <c r="G137" s="253">
        <f>SUM(G138:G139)</f>
        <v>0</v>
      </c>
      <c r="H137" s="299"/>
    </row>
    <row r="138" spans="1:8" x14ac:dyDescent="0.25">
      <c r="B138" s="360" t="s">
        <v>903</v>
      </c>
      <c r="C138" s="320" t="s">
        <v>322</v>
      </c>
      <c r="D138" s="334"/>
      <c r="E138" s="335"/>
      <c r="F138" s="336"/>
      <c r="G138" s="337">
        <f>G126</f>
        <v>0</v>
      </c>
      <c r="H138" s="338"/>
    </row>
    <row r="139" spans="1:8" x14ac:dyDescent="0.25">
      <c r="B139" s="360" t="s">
        <v>904</v>
      </c>
      <c r="C139" s="320" t="s">
        <v>338</v>
      </c>
      <c r="D139" s="334"/>
      <c r="E139" s="335"/>
      <c r="F139" s="336"/>
      <c r="G139" s="337">
        <f>G127</f>
        <v>0</v>
      </c>
      <c r="H139" s="338"/>
    </row>
    <row r="140" spans="1:8" s="255" customFormat="1" x14ac:dyDescent="0.25">
      <c r="A140" s="361"/>
      <c r="B140" s="359" t="s">
        <v>28</v>
      </c>
      <c r="C140" s="298" t="s">
        <v>896</v>
      </c>
      <c r="D140" s="300"/>
      <c r="E140" s="301"/>
      <c r="F140" s="302"/>
      <c r="G140" s="303">
        <f>G131+G137</f>
        <v>0</v>
      </c>
      <c r="H140" s="304"/>
    </row>
  </sheetData>
  <conditionalFormatting sqref="E88:G90 E97:G97 E91:F96 E87:F87 E99:G101 E98:F98 E102:F126 H87:H126">
    <cfRule type="cellIs" dxfId="0" priority="2" stopIfTrue="1" operator="equal">
      <formula>0</formula>
    </cfRule>
  </conditionalFormatting>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REK</vt:lpstr>
      <vt:lpstr>I_GOR</vt:lpstr>
      <vt:lpstr>II_VIK</vt:lpstr>
      <vt:lpstr>III_SIGN</vt:lpstr>
      <vt:lpstr>IV_EL</vt:lpstr>
      <vt:lpstr>V_HORT</vt:lpstr>
      <vt:lpstr>I_GOR!Print_Area</vt:lpstr>
      <vt:lpstr>II_VIK!Print_Area</vt:lpstr>
      <vt:lpstr>III_SIGN!Print_Area</vt:lpstr>
      <vt:lpstr>IV_EL!Print_Area</vt:lpstr>
      <vt:lpstr>REK!Print_Area</vt:lpstr>
      <vt:lpstr>V_HORT!Print_Area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Iris Brajković</dc:creator>
  <cp:lastModifiedBy>Iris Brajković</cp:lastModifiedBy>
  <dcterms:created xsi:type="dcterms:W3CDTF">2021-11-26T09:28:13Z</dcterms:created>
  <dcterms:modified xsi:type="dcterms:W3CDTF">2021-12-01T08:00:27Z</dcterms:modified>
</cp:coreProperties>
</file>