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brajkovic\Desktop\IB_22MH ULIKA_za natjecaj\"/>
    </mc:Choice>
  </mc:AlternateContent>
  <bookViews>
    <workbookView xWindow="0" yWindow="0" windowWidth="28800" windowHeight="12135" activeTab="1"/>
  </bookViews>
  <sheets>
    <sheet name="OPĆI UVJETI" sheetId="7" r:id="rId1"/>
    <sheet name="REK" sheetId="5" r:id="rId2"/>
    <sheet name="I_GOR" sheetId="6" r:id="rId3"/>
    <sheet name="II_VODA I KANALIZACIJA" sheetId="1" r:id="rId4"/>
    <sheet name="III_ELEKTRO" sheetId="2" r:id="rId5"/>
    <sheet name="IV_BAZENSKA TEH" sheetId="14" r:id="rId6"/>
    <sheet name="V_HORT" sheetId="12" r:id="rId7"/>
    <sheet name="VI_SIGNALIZACIJA" sheetId="8" r:id="rId8"/>
    <sheet name="VII_STAZA 6MH" sheetId="13" r:id="rId9"/>
  </sheets>
  <definedNames>
    <definedName name="_xlnm._FilterDatabase" localSheetId="4" hidden="1">III_ELEKTRO!$A$1:$I$696</definedName>
    <definedName name="_xlnm._FilterDatabase" localSheetId="6" hidden="1">V_HORT!$A$1:$O$202</definedName>
    <definedName name="_xlnm.Print_Area" localSheetId="4">III_ELEKTRO!$A$7:$H$639</definedName>
    <definedName name="_xlnm.Print_Area" localSheetId="6">V_HORT!$A$1:$H$203</definedName>
    <definedName name="_xlnm.Print_Area" localSheetId="8">'VII_STAZA 6MH'!$A$1:$H$175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0" i="14" l="1"/>
  <c r="D27" i="5" l="1"/>
  <c r="D26" i="5"/>
  <c r="G285" i="6"/>
  <c r="G283" i="6"/>
  <c r="G284" i="6" s="1"/>
  <c r="G206" i="6"/>
  <c r="G10" i="8"/>
  <c r="G11" i="8"/>
  <c r="G9" i="8" l="1"/>
  <c r="G27" i="8"/>
  <c r="G21" i="8"/>
  <c r="G20" i="8"/>
  <c r="G16" i="8"/>
  <c r="G15" i="8"/>
  <c r="G109" i="1" l="1"/>
  <c r="G108" i="1"/>
  <c r="G55" i="1"/>
  <c r="G54" i="1"/>
  <c r="G52" i="1"/>
  <c r="G51" i="1"/>
  <c r="G46" i="1"/>
  <c r="G45" i="1"/>
  <c r="G70" i="1"/>
  <c r="G69" i="1"/>
  <c r="G68" i="1"/>
  <c r="G67" i="1"/>
  <c r="G66" i="1"/>
  <c r="G65" i="1"/>
  <c r="G153" i="6"/>
  <c r="G116" i="6"/>
  <c r="G117" i="6"/>
  <c r="G300" i="6" l="1"/>
  <c r="G299" i="6"/>
  <c r="G295" i="6"/>
  <c r="G294" i="6"/>
  <c r="G176" i="6"/>
  <c r="G175" i="6"/>
  <c r="G174" i="6"/>
  <c r="G113" i="2"/>
  <c r="G127" i="1" l="1"/>
  <c r="G249" i="6" l="1"/>
  <c r="G248" i="6"/>
  <c r="G217" i="14"/>
  <c r="G209" i="14"/>
  <c r="G207" i="14"/>
  <c r="G205" i="14"/>
  <c r="G203" i="14"/>
  <c r="G201" i="14"/>
  <c r="G199" i="14"/>
  <c r="G197" i="14"/>
  <c r="G195" i="14"/>
  <c r="G193" i="14"/>
  <c r="G192" i="14"/>
  <c r="G191" i="14"/>
  <c r="G190" i="14"/>
  <c r="G187" i="14"/>
  <c r="G185" i="14"/>
  <c r="G219" i="14" s="1"/>
  <c r="G220" i="14" s="1"/>
  <c r="G229" i="14" s="1"/>
  <c r="G176" i="14"/>
  <c r="G174" i="14"/>
  <c r="G172" i="14"/>
  <c r="G170" i="14"/>
  <c r="G168" i="14"/>
  <c r="G178" i="14" s="1"/>
  <c r="G228" i="14" s="1"/>
  <c r="G162" i="14"/>
  <c r="G161" i="14"/>
  <c r="G153" i="14"/>
  <c r="G150" i="14"/>
  <c r="G164" i="14" s="1"/>
  <c r="G227" i="14" s="1"/>
  <c r="G147" i="14"/>
  <c r="G144" i="14"/>
  <c r="G140" i="14"/>
  <c r="G226" i="14" s="1"/>
  <c r="G138" i="14"/>
  <c r="G137" i="14"/>
  <c r="G136" i="14"/>
  <c r="G135" i="14"/>
  <c r="G134" i="14"/>
  <c r="G133" i="14"/>
  <c r="G130" i="14"/>
  <c r="G128" i="14"/>
  <c r="G86" i="14"/>
  <c r="G84" i="14"/>
  <c r="G82" i="14"/>
  <c r="G79" i="14"/>
  <c r="G78" i="14"/>
  <c r="G75" i="14"/>
  <c r="G72" i="14"/>
  <c r="G70" i="14"/>
  <c r="G69" i="14"/>
  <c r="G66" i="14"/>
  <c r="G61" i="14"/>
  <c r="G59" i="14"/>
  <c r="G58" i="14"/>
  <c r="G57" i="14"/>
  <c r="G56" i="14"/>
  <c r="G53" i="14"/>
  <c r="G52" i="14"/>
  <c r="G51" i="14"/>
  <c r="G47" i="14"/>
  <c r="G46" i="14"/>
  <c r="G45" i="14"/>
  <c r="G44" i="14"/>
  <c r="G40" i="14"/>
  <c r="G39" i="14"/>
  <c r="G38" i="14"/>
  <c r="G37" i="14"/>
  <c r="G34" i="14"/>
  <c r="G33" i="14"/>
  <c r="G32" i="14"/>
  <c r="G31" i="14"/>
  <c r="G30" i="14"/>
  <c r="G29" i="14"/>
  <c r="G26" i="14"/>
  <c r="G25" i="14"/>
  <c r="G24" i="14"/>
  <c r="G22" i="14"/>
  <c r="G21" i="14"/>
  <c r="G20" i="14"/>
  <c r="G19" i="14"/>
  <c r="G18" i="14"/>
  <c r="G88" i="14" s="1"/>
  <c r="G17" i="14"/>
  <c r="G15" i="14"/>
  <c r="G225" i="14" l="1"/>
  <c r="G224" i="14" s="1"/>
  <c r="G180" i="14"/>
  <c r="G181" i="14" s="1"/>
  <c r="G114" i="6" l="1"/>
  <c r="G44" i="6"/>
  <c r="G43" i="6"/>
  <c r="G42" i="6"/>
  <c r="G124" i="1"/>
  <c r="G111" i="1"/>
  <c r="G57" i="1"/>
  <c r="G72" i="1"/>
  <c r="G30" i="6"/>
  <c r="G41" i="6"/>
  <c r="G40" i="6"/>
  <c r="G39" i="6"/>
  <c r="G117" i="1"/>
  <c r="G116" i="1"/>
  <c r="G41" i="1" l="1"/>
  <c r="G40" i="1"/>
  <c r="G29" i="1"/>
  <c r="G95" i="1" l="1"/>
  <c r="G94" i="1"/>
  <c r="G93" i="1"/>
  <c r="G92" i="1"/>
  <c r="G61" i="8"/>
  <c r="G122" i="1"/>
  <c r="G121" i="1"/>
  <c r="G246" i="6" l="1"/>
  <c r="G264" i="6"/>
  <c r="G262" i="6"/>
  <c r="G263" i="6" s="1"/>
  <c r="G164" i="13"/>
  <c r="G162" i="13"/>
  <c r="G153" i="13"/>
  <c r="G152" i="13"/>
  <c r="G151" i="13"/>
  <c r="G150" i="13"/>
  <c r="G149" i="13"/>
  <c r="G148" i="13"/>
  <c r="G147" i="13"/>
  <c r="G146" i="13"/>
  <c r="G145" i="13"/>
  <c r="G139" i="13"/>
  <c r="G138" i="13"/>
  <c r="G137" i="13"/>
  <c r="G136" i="13"/>
  <c r="G135" i="13"/>
  <c r="G123" i="13"/>
  <c r="G116" i="13"/>
  <c r="G114" i="13"/>
  <c r="G113" i="13"/>
  <c r="G112" i="13"/>
  <c r="G79" i="13"/>
  <c r="G76" i="13"/>
  <c r="G74" i="13"/>
  <c r="G72" i="13"/>
  <c r="G70" i="13"/>
  <c r="G68" i="13"/>
  <c r="G66" i="13"/>
  <c r="G64" i="13"/>
  <c r="G61" i="13"/>
  <c r="G58" i="13"/>
  <c r="G56" i="13"/>
  <c r="G54" i="13"/>
  <c r="G52" i="13"/>
  <c r="G50" i="13"/>
  <c r="G48" i="13"/>
  <c r="G35" i="13"/>
  <c r="G32" i="13"/>
  <c r="G30" i="13"/>
  <c r="G28" i="13"/>
  <c r="G29" i="13" s="1"/>
  <c r="G24" i="13"/>
  <c r="G22" i="13"/>
  <c r="G23" i="13" s="1"/>
  <c r="G17" i="13"/>
  <c r="G14" i="13"/>
  <c r="G11" i="13"/>
  <c r="G8" i="13"/>
  <c r="G180" i="12"/>
  <c r="G179" i="12"/>
  <c r="G178" i="12"/>
  <c r="G177" i="12"/>
  <c r="G176" i="12"/>
  <c r="G175" i="12"/>
  <c r="G174" i="12"/>
  <c r="G173" i="12"/>
  <c r="G172" i="12"/>
  <c r="G171" i="12"/>
  <c r="G170" i="12"/>
  <c r="G169" i="12"/>
  <c r="G168" i="12"/>
  <c r="G167" i="12"/>
  <c r="G166" i="12"/>
  <c r="G165" i="12"/>
  <c r="G164" i="12"/>
  <c r="G163" i="12"/>
  <c r="G162" i="12"/>
  <c r="G161" i="12"/>
  <c r="G160" i="12"/>
  <c r="G152" i="12"/>
  <c r="G151" i="12"/>
  <c r="G150" i="12"/>
  <c r="G149" i="12"/>
  <c r="G148" i="12"/>
  <c r="G137" i="12"/>
  <c r="G135" i="12"/>
  <c r="G131" i="12"/>
  <c r="G130" i="12"/>
  <c r="G127" i="12"/>
  <c r="G124" i="12"/>
  <c r="G119" i="12"/>
  <c r="G139" i="12" s="1"/>
  <c r="G196" i="12" s="1"/>
  <c r="G106" i="12"/>
  <c r="G105" i="12"/>
  <c r="G104" i="12"/>
  <c r="G103" i="12"/>
  <c r="E97" i="12"/>
  <c r="G97" i="12" s="1"/>
  <c r="G96" i="12"/>
  <c r="E95" i="12"/>
  <c r="G95" i="12" s="1"/>
  <c r="G94" i="12"/>
  <c r="G93" i="12"/>
  <c r="G89" i="12"/>
  <c r="G88" i="12"/>
  <c r="G87"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6" i="12"/>
  <c r="E55" i="12"/>
  <c r="G55" i="12" s="1"/>
  <c r="E54" i="12"/>
  <c r="G54" i="12" s="1"/>
  <c r="G53" i="12"/>
  <c r="E53" i="12"/>
  <c r="G44" i="12"/>
  <c r="G43" i="12"/>
  <c r="G42" i="12"/>
  <c r="G41" i="12"/>
  <c r="G40" i="12"/>
  <c r="E39" i="12"/>
  <c r="G39" i="12" s="1"/>
  <c r="G38" i="12"/>
  <c r="G37" i="12"/>
  <c r="G31" i="12"/>
  <c r="G29" i="12"/>
  <c r="G28" i="12"/>
  <c r="G27" i="12"/>
  <c r="G26" i="12"/>
  <c r="G25" i="12"/>
  <c r="G22" i="12"/>
  <c r="G21" i="12"/>
  <c r="G20" i="12"/>
  <c r="G19" i="12"/>
  <c r="G18" i="12"/>
  <c r="G15" i="12"/>
  <c r="G33" i="12" s="1"/>
  <c r="G191" i="12" s="1"/>
  <c r="G14" i="12"/>
  <c r="G13" i="12"/>
  <c r="G154" i="12" l="1"/>
  <c r="G46" i="12"/>
  <c r="G192" i="12" s="1"/>
  <c r="G108" i="12"/>
  <c r="G194" i="12" s="1"/>
  <c r="G140" i="12"/>
  <c r="G197" i="12" s="1"/>
  <c r="G141" i="12"/>
  <c r="G198" i="12" s="1"/>
  <c r="G182" i="12"/>
  <c r="G201" i="12" s="1"/>
  <c r="G166" i="13"/>
  <c r="G155" i="13"/>
  <c r="G141" i="13"/>
  <c r="G200" i="12"/>
  <c r="G184" i="12"/>
  <c r="G38" i="13"/>
  <c r="G172" i="13" s="1"/>
  <c r="G99" i="12"/>
  <c r="G193" i="12" s="1"/>
  <c r="G190" i="12" s="1"/>
  <c r="G125" i="13"/>
  <c r="G127" i="13" s="1"/>
  <c r="G173" i="13" s="1"/>
  <c r="D37" i="5" s="1"/>
  <c r="D36" i="5" l="1"/>
  <c r="D39" i="5" s="1"/>
  <c r="G157" i="13"/>
  <c r="G168" i="13" s="1"/>
  <c r="G174" i="13" s="1"/>
  <c r="D38" i="5" s="1"/>
  <c r="G199" i="12"/>
  <c r="D30" i="5" s="1"/>
  <c r="G202" i="12"/>
  <c r="D29" i="5"/>
  <c r="G185" i="12"/>
  <c r="G186" i="12" s="1"/>
  <c r="G175" i="13"/>
  <c r="G290" i="6" l="1"/>
  <c r="G289" i="6"/>
  <c r="G273" i="6"/>
  <c r="G272" i="6"/>
  <c r="G271" i="6"/>
  <c r="G279" i="6"/>
  <c r="G278" i="6"/>
  <c r="G277" i="6"/>
  <c r="G266" i="6"/>
  <c r="G59" i="8" l="1"/>
  <c r="G56" i="8"/>
  <c r="G55" i="8"/>
  <c r="G52" i="8"/>
  <c r="G51" i="8"/>
  <c r="G48" i="8"/>
  <c r="G47" i="8"/>
  <c r="G42" i="8"/>
  <c r="G41" i="8"/>
  <c r="G40" i="8"/>
  <c r="G25" i="8"/>
  <c r="G24" i="8"/>
  <c r="E46" i="8"/>
  <c r="G46" i="8" s="1"/>
  <c r="G64" i="8" l="1"/>
  <c r="D32" i="5" s="1"/>
  <c r="G621" i="2"/>
  <c r="G615" i="2"/>
  <c r="G613" i="2"/>
  <c r="G611" i="2"/>
  <c r="G609" i="2"/>
  <c r="G607" i="2"/>
  <c r="G603" i="2"/>
  <c r="G601" i="2"/>
  <c r="G600" i="2"/>
  <c r="G597" i="2"/>
  <c r="G595" i="2"/>
  <c r="G594" i="2"/>
  <c r="G591" i="2"/>
  <c r="G590" i="2"/>
  <c r="G587" i="2"/>
  <c r="G577" i="2"/>
  <c r="G545" i="2"/>
  <c r="G543" i="2"/>
  <c r="G541" i="2"/>
  <c r="G539" i="2"/>
  <c r="G529" i="2"/>
  <c r="G524" i="2"/>
  <c r="G522" i="2"/>
  <c r="G520" i="2"/>
  <c r="G518" i="2"/>
  <c r="G516" i="2"/>
  <c r="G514" i="2"/>
  <c r="G507" i="2"/>
  <c r="G502" i="2"/>
  <c r="G500" i="2"/>
  <c r="G494" i="2"/>
  <c r="G492" i="2"/>
  <c r="G490" i="2"/>
  <c r="G488" i="2"/>
  <c r="G486" i="2"/>
  <c r="G484" i="2"/>
  <c r="G482" i="2"/>
  <c r="G480" i="2"/>
  <c r="G464" i="2"/>
  <c r="G462" i="2"/>
  <c r="G455" i="2"/>
  <c r="G453" i="2"/>
  <c r="G451" i="2"/>
  <c r="G445" i="2"/>
  <c r="G443" i="2"/>
  <c r="G440" i="2"/>
  <c r="G439" i="2"/>
  <c r="G438" i="2"/>
  <c r="G437" i="2"/>
  <c r="G436" i="2"/>
  <c r="G435" i="2"/>
  <c r="G434" i="2"/>
  <c r="G431" i="2"/>
  <c r="G428" i="2"/>
  <c r="G427" i="2"/>
  <c r="G426" i="2"/>
  <c r="G425" i="2"/>
  <c r="G424" i="2"/>
  <c r="G423" i="2"/>
  <c r="G422" i="2"/>
  <c r="G419" i="2"/>
  <c r="G416" i="2"/>
  <c r="G415" i="2"/>
  <c r="G414" i="2"/>
  <c r="G413" i="2"/>
  <c r="G412" i="2"/>
  <c r="G411" i="2"/>
  <c r="G410" i="2"/>
  <c r="G407" i="2"/>
  <c r="G403" i="2"/>
  <c r="G402" i="2"/>
  <c r="G401" i="2"/>
  <c r="G404" i="2"/>
  <c r="G400" i="2"/>
  <c r="G399" i="2"/>
  <c r="G398" i="2"/>
  <c r="G389" i="2"/>
  <c r="G382" i="2"/>
  <c r="G380" i="2"/>
  <c r="G379" i="2"/>
  <c r="G378" i="2"/>
  <c r="G345" i="2"/>
  <c r="G344" i="2"/>
  <c r="G341" i="2"/>
  <c r="G340" i="2"/>
  <c r="G337" i="2"/>
  <c r="G335" i="2"/>
  <c r="G333" i="2"/>
  <c r="G331" i="2"/>
  <c r="G329" i="2"/>
  <c r="G327" i="2"/>
  <c r="G325" i="2"/>
  <c r="G323" i="2"/>
  <c r="G321" i="2"/>
  <c r="G319" i="2"/>
  <c r="G317" i="2"/>
  <c r="G315" i="2"/>
  <c r="G314" i="2"/>
  <c r="G313" i="2"/>
  <c r="G310" i="2"/>
  <c r="G309" i="2"/>
  <c r="G308" i="2"/>
  <c r="G305" i="2"/>
  <c r="G303" i="2"/>
  <c r="G275" i="2"/>
  <c r="G271" i="2"/>
  <c r="G269" i="2"/>
  <c r="G267" i="2"/>
  <c r="G265" i="2"/>
  <c r="G261" i="2"/>
  <c r="G496" i="2" l="1"/>
  <c r="G248" i="2"/>
  <c r="G246" i="2"/>
  <c r="G235" i="2"/>
  <c r="G233" i="2"/>
  <c r="G231" i="2"/>
  <c r="G229" i="2"/>
  <c r="G228" i="2"/>
  <c r="G227" i="2"/>
  <c r="G224" i="2"/>
  <c r="G222" i="2"/>
  <c r="G220" i="2"/>
  <c r="G216" i="2"/>
  <c r="G214" i="2"/>
  <c r="G212" i="2"/>
  <c r="G211" i="2"/>
  <c r="G209" i="2"/>
  <c r="G210" i="2"/>
  <c r="G208" i="2"/>
  <c r="G205" i="2"/>
  <c r="G204" i="2"/>
  <c r="G203" i="2"/>
  <c r="G202" i="2"/>
  <c r="G201" i="2"/>
  <c r="G200" i="2"/>
  <c r="G199" i="2"/>
  <c r="G195" i="2"/>
  <c r="G194" i="2"/>
  <c r="G193" i="2"/>
  <c r="G196" i="2"/>
  <c r="G192" i="2"/>
  <c r="G191" i="2"/>
  <c r="G190" i="2"/>
  <c r="G187" i="2"/>
  <c r="G185" i="2"/>
  <c r="G170" i="2"/>
  <c r="G158" i="2"/>
  <c r="G146" i="2"/>
  <c r="G133" i="2"/>
  <c r="G121" i="2"/>
  <c r="G111" i="2"/>
  <c r="G109" i="2"/>
  <c r="G105" i="2"/>
  <c r="G103" i="2"/>
  <c r="G101" i="2"/>
  <c r="G99" i="2"/>
  <c r="G97" i="2"/>
  <c r="G95" i="2"/>
  <c r="G93" i="2"/>
  <c r="G91" i="2"/>
  <c r="G87" i="2"/>
  <c r="G81" i="2"/>
  <c r="G79" i="2"/>
  <c r="G77" i="2"/>
  <c r="G75" i="2"/>
  <c r="G71" i="2"/>
  <c r="G69" i="2"/>
  <c r="G67" i="2"/>
  <c r="G66" i="2"/>
  <c r="G53" i="2"/>
  <c r="G51" i="2"/>
  <c r="G49" i="2"/>
  <c r="G47" i="2"/>
  <c r="G30" i="2"/>
  <c r="G28" i="2"/>
  <c r="G26" i="2"/>
  <c r="G24" i="2"/>
  <c r="G22" i="2"/>
  <c r="G20" i="2"/>
  <c r="G18" i="2"/>
  <c r="G16" i="2"/>
  <c r="G14" i="2"/>
  <c r="G12" i="2"/>
  <c r="G10" i="2"/>
  <c r="D31" i="5"/>
  <c r="D28" i="5"/>
  <c r="D25" i="5"/>
  <c r="G257" i="6"/>
  <c r="G255" i="6"/>
  <c r="G254" i="6"/>
  <c r="G253" i="6"/>
  <c r="G244" i="6"/>
  <c r="G243" i="6"/>
  <c r="G242" i="6"/>
  <c r="G238" i="6"/>
  <c r="G237" i="6"/>
  <c r="G236" i="6"/>
  <c r="G232" i="6"/>
  <c r="G231" i="6"/>
  <c r="G230" i="6"/>
  <c r="G225" i="6"/>
  <c r="G222" i="6"/>
  <c r="G215" i="6"/>
  <c r="G214" i="6"/>
  <c r="G209" i="6"/>
  <c r="G203" i="6"/>
  <c r="G200" i="6"/>
  <c r="G197" i="6"/>
  <c r="G194" i="6"/>
  <c r="G191" i="6"/>
  <c r="G185" i="6"/>
  <c r="G184" i="6"/>
  <c r="G169" i="6"/>
  <c r="G178" i="6" s="1"/>
  <c r="G310" i="6" s="1"/>
  <c r="D10" i="5" s="1"/>
  <c r="G163" i="6"/>
  <c r="G162" i="6"/>
  <c r="G165" i="6" s="1"/>
  <c r="G151" i="6"/>
  <c r="G150" i="6"/>
  <c r="G149" i="6"/>
  <c r="G148" i="6"/>
  <c r="G144" i="6"/>
  <c r="G143" i="6"/>
  <c r="G139" i="6"/>
  <c r="G138" i="6"/>
  <c r="G137" i="6"/>
  <c r="G128" i="6"/>
  <c r="G125" i="6"/>
  <c r="G123" i="6"/>
  <c r="G121" i="6"/>
  <c r="G122" i="6" s="1"/>
  <c r="G112" i="6"/>
  <c r="G110" i="6"/>
  <c r="G111" i="6" s="1"/>
  <c r="G106" i="6"/>
  <c r="G104" i="6"/>
  <c r="G105" i="6" s="1"/>
  <c r="G100" i="6"/>
  <c r="G98" i="6"/>
  <c r="G99" i="6" s="1"/>
  <c r="G94" i="6"/>
  <c r="G93" i="6"/>
  <c r="G92" i="6"/>
  <c r="G91" i="6"/>
  <c r="G90" i="6"/>
  <c r="G89" i="6"/>
  <c r="G85" i="6"/>
  <c r="G84" i="6"/>
  <c r="G83" i="6"/>
  <c r="G82" i="6"/>
  <c r="G81" i="6"/>
  <c r="G80" i="6"/>
  <c r="G76" i="6"/>
  <c r="G75" i="6"/>
  <c r="G74" i="6"/>
  <c r="G73" i="6"/>
  <c r="G72" i="6"/>
  <c r="G71" i="6"/>
  <c r="G70" i="6"/>
  <c r="G66" i="6"/>
  <c r="G65" i="6"/>
  <c r="G64" i="6"/>
  <c r="G63" i="6"/>
  <c r="G59" i="6"/>
  <c r="G58" i="6"/>
  <c r="G57" i="6"/>
  <c r="G56" i="6"/>
  <c r="G55" i="6"/>
  <c r="G54" i="6"/>
  <c r="G53" i="6"/>
  <c r="G52" i="6"/>
  <c r="G32" i="6"/>
  <c r="G29" i="6"/>
  <c r="G28" i="6"/>
  <c r="G27" i="6"/>
  <c r="G22" i="6"/>
  <c r="G19" i="6"/>
  <c r="G16" i="6"/>
  <c r="G13" i="6"/>
  <c r="G10" i="6"/>
  <c r="G131" i="6" l="1"/>
  <c r="G187" i="6"/>
  <c r="G311" i="6" s="1"/>
  <c r="D11" i="5" s="1"/>
  <c r="G32" i="2"/>
  <c r="G628" i="2" s="1"/>
  <c r="D18" i="5" s="1"/>
  <c r="G46" i="6"/>
  <c r="G306" i="6" s="1"/>
  <c r="G156" i="6"/>
  <c r="G308" i="6" s="1"/>
  <c r="D8" i="5" s="1"/>
  <c r="G217" i="6"/>
  <c r="G312" i="6" s="1"/>
  <c r="D12" i="5" s="1"/>
  <c r="G307" i="6"/>
  <c r="D7" i="5" s="1"/>
  <c r="G302" i="6"/>
  <c r="G303" i="6" s="1"/>
  <c r="G313" i="6" s="1"/>
  <c r="D13" i="5" s="1"/>
  <c r="D6" i="5" l="1"/>
  <c r="C635" i="2"/>
  <c r="E619" i="2"/>
  <c r="G619" i="2" s="1"/>
  <c r="E617" i="2"/>
  <c r="G617" i="2" s="1"/>
  <c r="E605" i="2"/>
  <c r="G605" i="2" s="1"/>
  <c r="E504" i="2"/>
  <c r="C496" i="2"/>
  <c r="E449" i="2"/>
  <c r="G449" i="2" s="1"/>
  <c r="E447" i="2"/>
  <c r="G447" i="2" s="1"/>
  <c r="E273" i="2"/>
  <c r="E263" i="2"/>
  <c r="G263" i="2" s="1"/>
  <c r="E218" i="2"/>
  <c r="G218" i="2" s="1"/>
  <c r="E127" i="2"/>
  <c r="G127" i="2" s="1"/>
  <c r="E123" i="2"/>
  <c r="G123" i="2" s="1"/>
  <c r="C117" i="2"/>
  <c r="E107" i="2"/>
  <c r="G107" i="2" s="1"/>
  <c r="E89" i="2"/>
  <c r="G89" i="2" s="1"/>
  <c r="E85" i="2"/>
  <c r="G85" i="2" s="1"/>
  <c r="E59" i="2"/>
  <c r="G59" i="2" s="1"/>
  <c r="E57" i="2"/>
  <c r="G57" i="2" s="1"/>
  <c r="G75" i="1"/>
  <c r="E510" i="2" l="1"/>
  <c r="G504" i="2"/>
  <c r="E277" i="2"/>
  <c r="G273" i="2"/>
  <c r="G457" i="2"/>
  <c r="G632" i="2" s="1"/>
  <c r="D22" i="5" s="1"/>
  <c r="G633" i="2"/>
  <c r="D23" i="5" s="1"/>
  <c r="E61" i="2"/>
  <c r="E125" i="2"/>
  <c r="E512" i="2" l="1"/>
  <c r="G512" i="2" s="1"/>
  <c r="G510" i="2"/>
  <c r="E279" i="2"/>
  <c r="G279" i="2" s="1"/>
  <c r="G277" i="2"/>
  <c r="E73" i="2"/>
  <c r="G73" i="2" s="1"/>
  <c r="G61" i="2"/>
  <c r="G115" i="2" s="1"/>
  <c r="G117" i="2" s="1"/>
  <c r="G629" i="2" s="1"/>
  <c r="D19" i="5" s="1"/>
  <c r="E129" i="2"/>
  <c r="G125" i="2"/>
  <c r="G391" i="2" l="1"/>
  <c r="G393" i="2" s="1"/>
  <c r="G631" i="2" s="1"/>
  <c r="D21" i="5" s="1"/>
  <c r="G623" i="2"/>
  <c r="E131" i="2"/>
  <c r="G131" i="2" s="1"/>
  <c r="G129" i="2"/>
  <c r="G250" i="2" s="1"/>
  <c r="G10" i="1"/>
  <c r="G13" i="1"/>
  <c r="G136" i="1"/>
  <c r="G133" i="1"/>
  <c r="G130" i="1"/>
  <c r="G104" i="1"/>
  <c r="G103" i="1"/>
  <c r="G102" i="1"/>
  <c r="G97" i="1"/>
  <c r="G87" i="1"/>
  <c r="G81" i="1"/>
  <c r="G80" i="1"/>
  <c r="G60" i="1"/>
  <c r="G39" i="1"/>
  <c r="G38" i="1"/>
  <c r="G37" i="1"/>
  <c r="G36" i="1"/>
  <c r="G31" i="1"/>
  <c r="G28" i="1"/>
  <c r="G27" i="1"/>
  <c r="G26" i="1"/>
  <c r="G25" i="1"/>
  <c r="G24" i="1"/>
  <c r="G19" i="1"/>
  <c r="G16" i="1"/>
  <c r="G252" i="2" l="1"/>
  <c r="G630" i="2" s="1"/>
  <c r="G625" i="2"/>
  <c r="G634" i="2" s="1"/>
  <c r="D24" i="5" s="1"/>
  <c r="G83" i="1"/>
  <c r="G142" i="1" s="1"/>
  <c r="D15" i="5" s="1"/>
  <c r="G139" i="1"/>
  <c r="G143" i="1" s="1"/>
  <c r="D16" i="5" s="1"/>
  <c r="D20" i="5" l="1"/>
  <c r="D17" i="5" s="1"/>
  <c r="G635" i="2"/>
  <c r="D14" i="5"/>
  <c r="G144" i="1"/>
  <c r="G309" i="6"/>
  <c r="D9" i="5" l="1"/>
  <c r="D5" i="5" s="1"/>
  <c r="D33" i="5" s="1"/>
  <c r="G314" i="6"/>
</calcChain>
</file>

<file path=xl/sharedStrings.xml><?xml version="1.0" encoding="utf-8"?>
<sst xmlns="http://schemas.openxmlformats.org/spreadsheetml/2006/main" count="2932" uniqueCount="1513">
  <si>
    <t>DN</t>
  </si>
  <si>
    <t>RB</t>
  </si>
  <si>
    <t>OPIS</t>
  </si>
  <si>
    <t>JM</t>
  </si>
  <si>
    <t>KOL</t>
  </si>
  <si>
    <t>JC</t>
  </si>
  <si>
    <t>UKUPNO</t>
  </si>
  <si>
    <t>NAPOMENA</t>
  </si>
  <si>
    <t>1.</t>
  </si>
  <si>
    <t>U jedinične cijene potrebno je uključiti sve nužne transporte, vertikalne i horizontalne prijenose, sav rad i materijal potreban za realizaciju pojedine stavke i posla u cjelini, zatim odvoz otpadnog materijala, kao i eventualno potrebnu naknadu za korištenje gradske deponije. Strogo je zabranjeno odlaganje šute ili otpada bilo koje vrste u investitorove kontejnere za otpad ili pokraj istih. Kompletnu šutu i sav ostali otpadni materijal bilo koje vrste (uključujući i kartonsku ambalažu, stugotine, i sve ostalo), a koji je nastao prilikom izvođenja ugovorenih radova, izvođač je dužan utovariti i odvesti na za to registriranu deponiju.</t>
  </si>
  <si>
    <t>2.</t>
  </si>
  <si>
    <t>Izvođač radova je obavezan, bez prava na poseban obračun naknade, izvesti privremenu zaštitu hodnih i radnih površina, te po potrebi stijena, ograda, vratiju i drugih vanjskih elemenata, na pozicijama na kojima će se odvijati radovi ili preko kojih se odvijaju radovi i komunikacija radi izvođenja radova. Zaštita se vrši nekorištenom, čvrstom i neprobušenom zaštitnom folijom i/ili drugim adekvatnim materijalima na način da su folije, ili drugi adekvatni materijali, međusobno ljepljeni/spojeni kako nečisti materijal i prašina ne bi dospjeli ispod. Radovi ne mogu započeti prije nego li ovlašteni predstavnik investitora pregleda izvedenu zaštitu i istu prihvati kao uredno izvedenu. Izvođač je obavezan zaštitu izvesti i održavati ju tijekom izvođenja radova. Po dovršetku radova zaštitu ukloniti. Sve navedeno uključeno je u jed. cijenama stavaka.</t>
  </si>
  <si>
    <t>3.</t>
  </si>
  <si>
    <t>Ponuditelj može umjesto materijala i/ili proizvođača naznačenog u troškovničkim stavkama ponuditi i drugi materijal i/ili proizvođača. Ako ponuditelj nudi zamjenu za materijal i/ili proizvođača navedenih u troškovniku obavezan je u svojoj ponudi, u za to predviđenoj koloni pod nazivom "napomena ponuditelja", naznačiti potpuni naziv nuđenog materijala i proizvođača  koji mora biti najmanje jednake kvalitete kao i navedeni u troškovniku, a ukoliko ponuditelj to propusti učiniti smatrat će se da je ponudio točno u troškovniku naznačeni materijal i proizvođača te će se u slučaju ugovaranja radova tražiti bespogovorna ugradba istog.</t>
  </si>
  <si>
    <t>4.</t>
  </si>
  <si>
    <t>Ukoliko u nekoj  troškovničkoj stavci nije naznačen materijal i/ili proizvođač ponuditelj je obavezan u svojoj ponudi, u za to predviđenoj koloni pod nazivom "napomena ponuditelja", naznačiti potpuni naziv nuđenog materijala i proizvođača.</t>
  </si>
  <si>
    <t>5.</t>
  </si>
  <si>
    <t>Nije dozvoljeno mjenjanje opisa stavaka troškovnika ili dodavanje novih redova u troškovnik. Sve eventualne napomene, korekcije opisa ili dopune opisa i pojašnjenja ponuditelj je obavezan unijeti u za to predviđenu kolonu pod nazivom "napomena ponuditelja" ili u poseban dokument koji se prilaže ponudi.</t>
  </si>
  <si>
    <t>6.</t>
  </si>
  <si>
    <t>Prije narudžbe materijala i početka izvođenja pojedinih stavki izvođač mora obvezatno uzeti mjere i provjeriti količine na licu mjesta te isto tako dostaviti uzorke, tamo gdje se to traži, na potvrdu investitoru.</t>
  </si>
  <si>
    <t>7.</t>
  </si>
  <si>
    <t>Prilikom izvođenja radova izvođač je obavezan poduzeti sve potrebne mjere zaštite na radu, a poglavito mjere za zaštitu od pada s visine ukoliko je takva priroda posla.</t>
  </si>
  <si>
    <t>8.</t>
  </si>
  <si>
    <t>Po okončanju radova izvođač je obavezan sve korištene  površine dovesti u prvobitno stanje i sanirati sva oštećenja koja je eventualno prouzročio ili koje su prouzročili njegovi podizvođači.</t>
  </si>
  <si>
    <t>9.</t>
  </si>
  <si>
    <t>Uvjetuje se rad sa radnom snagom stručno osposobljenom za pojedine vrste radova.</t>
  </si>
  <si>
    <t>10.</t>
  </si>
  <si>
    <t>Obračun izvedenih radova vrši se na temelju stvarno izvedenih količina ovjerenih od strane investitora u građevinskoj knjizi izvođača. Uz dokaznicu mjera izvođač je obavezan izraditi pripadajuće skice za sve radove po svim stavkama sa upisanim izmjerama.</t>
  </si>
  <si>
    <t>I.</t>
  </si>
  <si>
    <t>GRAĐEVINSKO-OBRTNIČKI RADOVI</t>
  </si>
  <si>
    <t>I.1.</t>
  </si>
  <si>
    <t>PRIPREMNI RADOVI</t>
  </si>
  <si>
    <t>I.2.</t>
  </si>
  <si>
    <t>ZEMLJANI RADOVI</t>
  </si>
  <si>
    <t>I.3.</t>
  </si>
  <si>
    <t>ARMIRANO-BETONSKI RADOVI</t>
  </si>
  <si>
    <t>I.4.</t>
  </si>
  <si>
    <t>LIMARSKI RADOVI</t>
  </si>
  <si>
    <t>II.</t>
  </si>
  <si>
    <t>II.1.</t>
  </si>
  <si>
    <t>FEKALNA KANALIZACIJA</t>
  </si>
  <si>
    <t>II.2.</t>
  </si>
  <si>
    <t>VODOVODNA INSTALACIJA</t>
  </si>
  <si>
    <t>III.</t>
  </si>
  <si>
    <t>HORTIKULTURNI RADOVI</t>
  </si>
  <si>
    <t>III.1.</t>
  </si>
  <si>
    <t>HORTIKULTURNO UREĐENJE</t>
  </si>
  <si>
    <t>III.2.</t>
  </si>
  <si>
    <t>UGRADNJA SUSTAVA AUTOMATSKOG NAVODNJAVANJA</t>
  </si>
  <si>
    <t>SVEUKUPNO:</t>
  </si>
  <si>
    <t>Broj ponude:</t>
  </si>
  <si>
    <t>Rok valjanosti ponude:</t>
  </si>
  <si>
    <t>Rok izvođenja radova:</t>
  </si>
  <si>
    <t>Mjesto i datum izdavanja ponude:</t>
  </si>
  <si>
    <t>Naziv i ovjera ponuditelja:</t>
  </si>
  <si>
    <t>I.1.1.</t>
  </si>
  <si>
    <t>kpl</t>
  </si>
  <si>
    <t>TROŠKOVNIK ZA IZVOĐENJE RADOVA NA IZGRADNJI 22 SUPERIOR MOBILE HOME-A I 3 BAZENA U ZONI RECEPCIJE U AC ULIKA</t>
  </si>
  <si>
    <t>V.</t>
  </si>
  <si>
    <t>V.1.</t>
  </si>
  <si>
    <t>V.2.</t>
  </si>
  <si>
    <t>INSTALACIJA VODOVODA I KANALIZACIJE</t>
  </si>
  <si>
    <t>ELEKTROINSTALATERSKI RADOVI</t>
  </si>
  <si>
    <t>INSTALACIJA BAZENSKE TEHNIKE I OPREME</t>
  </si>
  <si>
    <t>STROJARSKE INSTALACIJE BAZENSKE TEHNIKE</t>
  </si>
  <si>
    <t>ELEKTRIČNE INSTALACIJE BAZENSKE TEHNIKE</t>
  </si>
  <si>
    <t>JAVNA RASVJETA</t>
  </si>
  <si>
    <t>TV</t>
  </si>
  <si>
    <t>III.3.</t>
  </si>
  <si>
    <t>III.4.</t>
  </si>
  <si>
    <t>III.5.</t>
  </si>
  <si>
    <t>III.6.</t>
  </si>
  <si>
    <t>IV.</t>
  </si>
  <si>
    <t>IV.1.</t>
  </si>
  <si>
    <t>ODSPAJANJE INSTALACIJA POSTOJEĆIH 25 MH</t>
  </si>
  <si>
    <t>Pažljivo odspajanje sa priključnih instalacija vode, odvoda te elektrike postojećih 25 MH. U jediničnoj cijeni stavke uključen je sav potreban rad, materijal i transport. Obračun se vrši sve u kpl za jednu MH.</t>
  </si>
  <si>
    <t>VI.</t>
  </si>
  <si>
    <t>PJEŠAČKA STAZA U ZONI OD 6 SUPERIOR MH</t>
  </si>
  <si>
    <t>VI.1.</t>
  </si>
  <si>
    <t>TROŠKOVNIK ZA IZVOĐENJE RADOVA NA IZGRADNJI PJEŠAČE STAZE U ZONI OD 6 SUPERIOR MH</t>
  </si>
  <si>
    <t>III.7.</t>
  </si>
  <si>
    <t>SUSTAV ČUVARA PARKINGA NA DALJINSKI UPRAVLJAČ</t>
  </si>
  <si>
    <t>I.5.</t>
  </si>
  <si>
    <t>ZAŠTITA OD GALEBOVA</t>
  </si>
  <si>
    <t>SIGNALIZACIJA</t>
  </si>
  <si>
    <t>VII.</t>
  </si>
  <si>
    <t>VII.1.</t>
  </si>
  <si>
    <t>VII.2.</t>
  </si>
  <si>
    <t>VII.3.</t>
  </si>
  <si>
    <t>PREMJEŠTANJE POSTOJEĆIH 25 MH</t>
  </si>
  <si>
    <t>kom</t>
  </si>
  <si>
    <t>I.1.2.</t>
  </si>
  <si>
    <t>UKLANJANJE OPLOČNIKA SA POSTOJEĆIH STAZA</t>
  </si>
  <si>
    <t>Pažljivo uklanjanje postojećih betonskih opločnika sa postojećih staza. Paletiranje, prijenos do kamiona, utovar i transport na skladište investitora sa istovarom u krugu od 10km. U jediničnoj cijeni stavke uključen je sav potreban rad, materijal i transport. Obračun se vrši po m2 uklonjenih opločnika.</t>
  </si>
  <si>
    <t>UKLANJANJE RUBNJAKA SA POSTOJEĆIH STAZA</t>
  </si>
  <si>
    <t>Uklanjanje parkovnih rubnjaka debljine 8cm. Prijevoz, utovar i odvoz na deponiju uključeno u cijenu stavke. U jediničnoj cijeni stavke uključen je sav potreban rad, materijal i transport. Obračun se vrši po m' parkovnih rubnjaka.</t>
  </si>
  <si>
    <t>m2</t>
  </si>
  <si>
    <t>I.1.3.</t>
  </si>
  <si>
    <t>I.1.4.</t>
  </si>
  <si>
    <t>UKLANJANE AB ŠAHTOVA KANALIZACIJE</t>
  </si>
  <si>
    <t>Strojno rušenje i uklanjanje AB šahtova svijetlih dim. cca 60x60 cm i dubine cca 100cm. u kompletu sa poklopcem. Utovar svega u kamion i odvoz na za to registriranu deponiju. U jediničnoj cijeni stavke uključen je sav potreban rad, materijal i transport. Obračun po kom uklonjenih šahtova.</t>
  </si>
  <si>
    <t xml:space="preserve">ISKOLČAVANJE   </t>
  </si>
  <si>
    <t>b) MH</t>
  </si>
  <si>
    <t>I.1.5.</t>
  </si>
  <si>
    <t>I.1.6.</t>
  </si>
  <si>
    <t>m'</t>
  </si>
  <si>
    <t>I.1.7.</t>
  </si>
  <si>
    <t>I.1.8.</t>
  </si>
  <si>
    <t>PRIPREMNI RADOVI UKUPNO</t>
  </si>
  <si>
    <t>SKIDANJE HUMUSA I ŠIROKI ISKOP TERENA</t>
  </si>
  <si>
    <t>Skidanje humusa i široki iskop terena do kote posteljice prema dubinama opisane u podstavkama. U jediničnoj cijeni stavke uključen je sav potreban rad, materijal i transport. Obračun se vrši po m3 iskopanog materijala u sraslom stanju kako slijedi:</t>
  </si>
  <si>
    <t>m3</t>
  </si>
  <si>
    <t>I.2.1.</t>
  </si>
  <si>
    <t>I.2.2.</t>
  </si>
  <si>
    <t>ISKOP ZA TRAKASTE TEMELJE</t>
  </si>
  <si>
    <t>Strojni iskop rova za trakaste temelje potpornog zida u terenu B ktg. Pristup vozilom moguć je do mjesta izvođenja radova. U jediničnu cijenu uključen je sav potreban rad, materijal i transport. Obračun po m³ iskopa u sraslom stanju.</t>
  </si>
  <si>
    <t>I.2.3.</t>
  </si>
  <si>
    <t xml:space="preserve">PLANIRANJE I VALJANJE PODLOGE  </t>
  </si>
  <si>
    <t>Planiranje i valjanje podloge nakon izvršenog iskopa sa zbijanjem. U jediničnoj cijeni stavke uključen je sav potreban rad, materijal i transport. Obračun po m2 uvaljane površine kako slijedi:</t>
  </si>
  <si>
    <t>I.2.4.</t>
  </si>
  <si>
    <t>DONJI NOSIVI SLOJ</t>
  </si>
  <si>
    <t>Dobava, nasipavanje, razastiranje i planiranje donjeg nosivog sloja drobljenim kamenom (šljunak od 0-63 mm) ukupne debljine opisane u podstavkama. Podloga se zbija valjkom do potrenog modula stišljivosti. U jediničnoj cijeni stavke uključen je sav potreban rad, materijal i transport. Obračun po m2 u zbijenom stanju.</t>
  </si>
  <si>
    <t>I.2.5.</t>
  </si>
  <si>
    <t>GORNJI NOSIVI SLOJ</t>
  </si>
  <si>
    <t>Dobava, nasipavanje, razastiranje i planiranje gornjeg nosivog sloja za pješačku stazu drobljenim kamenom (šljunak od 0-22 mm) ukupne debljine opisane u podstavkama. Podloga se zbija valjkom do potrebnog modula stišljivosti. Visinu gornjeg nosivog sloja točno podesiti na +/- 2 cm. Izvesti poprečni i/ili uzdužni nagib staze 1-2,5% u dogovoru sa ovlaštenim predstavnikom investitora.  U cijeni  je  sav potreban rad i materijal za izvršenje stavke uključivo i kontrolu ravnina nagiba te transport. Obračun po m2 u zbijenom stanju.</t>
  </si>
  <si>
    <t>I.2.6.</t>
  </si>
  <si>
    <t>POSTAVA NOVIH PARKOVNIH RUBNJAKA</t>
  </si>
  <si>
    <t>Dobava materijala i ugrada tipskih predgotovljenih betonskih rubnjaka pravokutnog poprečnog presjeka 8x20 cm, dužine cca 100 cm. Stavkom je također obuhvaćen iskop temelja za rubnjake u zbijenom nasipu, polaganje istih u zemljovlažni beton C-25/30 (MB-30), zalaganje betonom i fugiranje finim cementnim mortom. Rubnjaci se ugrađuju uz vanjske rubove buduće pješačke staze na način da njihov gornji rub bude u ravnini sa budućom opločenom površinom staze (upušteni). Rubnjacima se formiraju širine budućih staza kako je niže navedeno. Na pojedinim pozicijama na kojima trasa staze neće biti pravocrtna, bit će potrebno rezanje rubnjaka na manje dužine radi formiranja zavoja. U jediničnoj cijeni stavke uključen je sav potreban rad, materijal i transport. Obračun po metru dužnom izvedenih rubnjaka kako slijedi:</t>
  </si>
  <si>
    <t>a)</t>
  </si>
  <si>
    <t>Dobava osnovnog materijala - rubnjaka - fco gradilište/skladište izvođača, neistovareno</t>
  </si>
  <si>
    <t>b)</t>
  </si>
  <si>
    <t>Dobava škarta za rubnjake fco gradilište/skladište izvođača, neistovareno  //ponuditelj u ovom redu unosi postotak na količinu iz a)</t>
  </si>
  <si>
    <t>c)</t>
  </si>
  <si>
    <t>Dobava svega ostalog materijala za realizaciju stavke te istovar, privremeno uskladištenje, razvoz do mjesta ugradbe, svi prijevozi i prijenosi, ugradba, obrada sljubnica, njega založnog betona, zbrinjavanje ambalaže i škarta na za to predviđenu gradsku deponiju,  sav potreban rad, i drugo, za sve navedeno pod a), b) i c).</t>
  </si>
  <si>
    <t>I.2.7.</t>
  </si>
  <si>
    <t>UGRADNJA BETONSKIH OPLOČNIKA</t>
  </si>
  <si>
    <t>Dobava i ugradba novih tipskih betonskih opločnika proizvođača SEMMELROCK, model Castello antico otučen, u boji kao postojeće ili po izboru investitora, shema polaganja br. 6, debljine 6 cm. Prije narudžbe materijala dostaviti uzorke na odabir investioru. Stavkom je obuhvaćena i podloga od tucanika 4-8 mm u debljini sloja 3-5 cm, fugiranje reški kvarcnim pijeskom (0,6-1,3 mm), zbijanje opločene površine vibro pločom sa gumom (površinu prije zbijanja dobro očistiti) u oba smjera, ponovno furiganje reški kvarcnim pijeskom i završno čišćenje površina. Stavkom je obuhvaćeno i eventualno potrebno pripasivanje i piljenje opločnika pri ugradnji, čišćenje opločenih površina i zbrinjavanje škarta i otpadnog materijala sa odvozom na za to registriranu deponiju. U jediničnoj cijeni stavke uključen je sav potreban rad, materijal i transport. Obračun po m2 gotovih opločenih površina kako slijedi:</t>
  </si>
  <si>
    <t>Dobava osnovnog materijala - opločnika - fco gradilište/skladište izvođača, neistovareno</t>
  </si>
  <si>
    <t>Dobava škarta za opličnike fco gradilište/skladište izvođača, neistovareno  //ponuditelj u ovom redu unosi postotak na količinu iz a)</t>
  </si>
  <si>
    <t>Dobava svega ostalog materijala za realizaciju stavke te istovar, privremeno uskladištenje, razvoz do mjesta ugradbe, svi prijevozi i prijenosi, ugradba, fugiranje reški, čišćenja, zbrinjavanje ambalaže i škarta na za to predviđenu gradsku deponiju, sav potreban rad, i drugo, za sve navedeno pod a), b) i c).</t>
  </si>
  <si>
    <t>I.2.8.</t>
  </si>
  <si>
    <t>BETONSKE TRAVNE KOCKE NA PARKINGU</t>
  </si>
  <si>
    <t>Dobava osnovnog materijala: bet. galenterije travne kocke Semmerlock  fco gradilište/ skladište Izvođača, neistovareno.</t>
  </si>
  <si>
    <t>Škart pri izradi posla</t>
  </si>
  <si>
    <t>ZATRPAVANJE PROBRANIM ZEMLJANIM MATERIJALOM IZ ISKOPA</t>
  </si>
  <si>
    <t>Ručno zatrpavanje uskog pojasa cca 20cm probranim zemljanim materijalom iz iskopa (iz stavaka skidanja humusa i iskopa terena) sa nabijanjem. Zatrpavanje vršiti na način da zemljani materijal niti u jednom trenutku ne pada po novo opločenih površinama te u tu svrhu izvesti zaštitu iste na mjestima prebacivanja zemljanog materijala. Strogo je zabranjeno prelaziti strojevima preko novo opločenih površina. U jediničnoj cijeni stavke obuhvaćen je sav potreban rad materijal i transport. Obračun po metru kubnom zatrpanog terena u sraslom stanju.</t>
  </si>
  <si>
    <t>UTOVAR I ODVOZ VIŠKA MATERIJALA IZ ISKOPA</t>
  </si>
  <si>
    <t>Utovar i odvoz viška materijala iz iskopa na za to registriranu deponiju. U jediničnu cijenu uključen je sav potreban rad, materijal i transport. Obračun po m³ u sraslom stanju.</t>
  </si>
  <si>
    <t>%</t>
  </si>
  <si>
    <t>ZEMLJANI RADOVI UKUPNO</t>
  </si>
  <si>
    <t>I.3.1.</t>
  </si>
  <si>
    <t>IZRADA TRAKASTIH TEMELJA</t>
  </si>
  <si>
    <t>Dobava materijala i izrada armirano betonskog trakastog temelja za potporni zid u iskopu, djelomično u oplati, betonom C-25/30 (MB-30). Izvedbu prilagoditi stanju na terenu. U jediničnu cijenu uključen je sav potreban rad, materijal i transport. Armatura u cijeni. Obračun po m³ izvedenog temelja.</t>
  </si>
  <si>
    <t>I.3.2.</t>
  </si>
  <si>
    <t>I.3.3.</t>
  </si>
  <si>
    <t>IZRADA TEMELJA TERASE</t>
  </si>
  <si>
    <t>Dobava materijala i izrada armirano betonskih temelja terase dim. cca 40x40x40cm, u oplati, betonom C-25/30 (MB-30). Izvedbu prilagoditi stanju na terenu. U jediničnu cijenu uključen je sav potreban rad, materijal i transport. Obračun kako slijedi:</t>
  </si>
  <si>
    <t>ARMIRANO-BETONSKI RADOVI UKUPNO</t>
  </si>
  <si>
    <t>PERFORIRANA LIMENA MASKA</t>
  </si>
  <si>
    <t>Dobava materijala, izrada i montaža perforirane maske koja zatvara prostor između dna MH i vrha potpornog zida u visini od 15cm. Maska izvedena od aluminijskog lima RŠ do 30cm prema detalju koji će se odrediti na licu mjesta. Boja aluminijskog lima, veličina i gustoća perforacije prema odabiru investitora. Perforacije na maski se izvode kako bi se omogućilo ventiriranje MH. Previdjeti metalne nosače i spojni materijal za učvršćenje na vrhu AB zida.  U cijeni je sav potreban rad i materijal za realizaciju stavke. Obračun po metru izvedenih limenih maski.</t>
  </si>
  <si>
    <t>I.4.1.</t>
  </si>
  <si>
    <t>LIMARSKI RADOVI UKUPNO:</t>
  </si>
  <si>
    <t xml:space="preserve">inox stpovi O 10  od AISI 316 </t>
  </si>
  <si>
    <t xml:space="preserve">flakse - struna </t>
  </si>
  <si>
    <t>I.5.1.</t>
  </si>
  <si>
    <t>I.6.</t>
  </si>
  <si>
    <t>ZAŠTITA OD GALEBOVA UKUPNO</t>
  </si>
  <si>
    <t>IZRADA ZAŠTITE OD GALEBOVA IZNAD 3 BAZENA</t>
  </si>
  <si>
    <t>II.1.1.</t>
  </si>
  <si>
    <t>STROJNI ISKOP ROVA ZA POLAGANJE KANALIZACIJE</t>
  </si>
  <si>
    <t>Strojni iskop rova za polaganje kanalizacije, bez obzira na kategoriju terena. Širina kanala je cca 60cm. Proširenje i produbljenje kanala na mjestima novih šahtova, također je obuhvaćeno ovom stavkom. U cijenu stavke uključiti eventualno potrebno razupiranje rova za zaštitu od obrušavanja, sa svim potrebnim radom i materijalom. Dno kanala isplanirati s točnošću +/- 3 cm. Ručni iskop oko postojećih instalacija uključen je ovom stavkom. U jediničnoj cijeni stavke uključen je sav potreban rad, materijal i transport. Obračun po m3 iskopanog materijala u sraslom stanju.</t>
  </si>
  <si>
    <t>II.1.2.</t>
  </si>
  <si>
    <t>POSTELJICA (pjesak)</t>
  </si>
  <si>
    <t>Dobava, doprema i ugradnja pijeska za izradu posteljice u sloju debljine 10 cm ispod i 10 cm iznad tjemena svih cijevi položenih u kanal, sa planiranjem dna rova, tj. poravnavanje rova za polaganje cjevovoda.  Prilikom izrade treba se pridržavati pada tako da cijev po cijeloj dužini leži na podlozi. Jedinična cijena stavke uključuje sav potreban rad, pomoćna sredstva i transporte za izvedbu opisanog rada. U jediničnoj cijeni stavke uključen je sav potreban rad, materijal i transport. Obračun po m3 zatrpanog rova.</t>
  </si>
  <si>
    <t>II.1.3.</t>
  </si>
  <si>
    <t>MODULARNA OKNA</t>
  </si>
  <si>
    <t>Dobava, doprema na odlagalište gradilišta, istovar i ugradnja modularnih okana DN 625 i DN 800 mm izrađenih od polietilena visoke gustoće PE80 obodne čvrstoće najmanje 2kN/m2 prema pr EN 13598-2. Okna imaju navareni ulaz i izlaz za odgovarajuću vrstu cijevi što je uključeno u cijenu stavke. Ako ulazna cijev nije tvornički navarena, u cijenu stavke uračunati prelazni komad za spoj rebrastih PE cijevi. U stavci je uključen pokrovni armirano betonski prsten, a poklopac od lijevanog željeza je uključen u drugoj stavci. Okna DN 80 dublja od 150cm moraju imati ugrađene stepenice. U jediničnoj cijeni stavke uključen je sav potreban rad, materijal i transport. Obračun po komadu komplet izvedenog okna.</t>
  </si>
  <si>
    <t>a) okno DN 625 dubine do 1,0 m</t>
  </si>
  <si>
    <t>II.1.4.</t>
  </si>
  <si>
    <t>II.1.5.</t>
  </si>
  <si>
    <t>II.1.6.</t>
  </si>
  <si>
    <t>SPOJ NA POSTOJEĆI ŠAHT FEKALNE KANALIZACIJE</t>
  </si>
  <si>
    <t>II.1.7.</t>
  </si>
  <si>
    <t>ZATRPAVANJE MATERIJALOM IZ ISKOPA</t>
  </si>
  <si>
    <t>Zatrpavanje ostatka rova probranim materijalom iz iskopa. U jediničnu cijenu uključen je sav potreban rad, materijal i transport. Obračun po m³ zatrpanog rova.</t>
  </si>
  <si>
    <t>II.1.8.</t>
  </si>
  <si>
    <t>Utovar u kamion i odvoz viška materijala iz iskopa na za to registriranu deponiju. U jediničnoj cijeni stavke uključen je sav potreban rad, materijal i transport. Obračun po m3 u sraslom stanju.</t>
  </si>
  <si>
    <t>II.1.9.</t>
  </si>
  <si>
    <t>II.1.10.</t>
  </si>
  <si>
    <t>FEKALNA KANALIZACIJA UKUPNO</t>
  </si>
  <si>
    <t>II.2.1.</t>
  </si>
  <si>
    <t>STROJNI ISKOP ROVA ZA POLAGANJE VODOVODNIH CIJEVI</t>
  </si>
  <si>
    <t>Strojni iskop rova za polaganje vodovodnih cijevi, bez obzira na kategoriju terena. Širina rova je 50cm. Proširenje i produbljenje rova na mjestima novih šahtova, također je obuhvaćeno ovom stavkom. U cijenu stavke uključiti eventualno potrebno razupiranje rova za zaštitu od obrušavanja, sa svim potrebnim radom i materijalom. Dno kanala isplanirati s točnošću +/- 3 cm. Ručni iskop oko postojećih instalacija uključen je ovom stavkom.  U jediničnoj cijeni stavke uključen je sav potreban rad, materijal i transport. Obračun po m3 iskopanog materijala u sraslom stanju.</t>
  </si>
  <si>
    <t>II.2.2.</t>
  </si>
  <si>
    <t>IZRADA POSTELJICE I ZATRPAVANJE PJESKOM</t>
  </si>
  <si>
    <t>Dobava, doprema i ugradnja pijeska za izradu posteljice u sloju debljine 10 cm ispod i 10 cm iznad tjemena svih cijevi položenih u kanal, sa planiranjem dna rova, tj. poravnavanje rova za polaganje cjevovoda.  Prilikom izrade treba se pridržavati pada tako da cijev po cijeloj dužini leži na podlozi. Jedinična cijena stavke uključuje sav potreban rad, pomoćna sredstva i transporte za izvedbu opisanog rada.  U jediničnoj cijeni stavke uključen je sav potreban rad, materijal i transport. Obračun po m3 zatrpanog rova u zbijenom stanju.</t>
  </si>
  <si>
    <t>II.2.3.</t>
  </si>
  <si>
    <t>II.2.4.</t>
  </si>
  <si>
    <t>Utovar u kamion i odvoz viška materijala iz iskopa na za to registriranu deponiju. U jediničnu cijenu uključen je sav potreban rad, materijal i transport. Obračun po m3 u sraslom stanju.</t>
  </si>
  <si>
    <t>II.2.5.</t>
  </si>
  <si>
    <t>DOVODNA VODOVODNA INSTALACIJA - PEHD CIJEVI</t>
  </si>
  <si>
    <t>Dobava materijala i izrada dovodne vodovodne instalacije iz PEHD cijevi za pritisak od 10 bara, unutarnjeg nazivnog promjera kako slijedi, komplet sa svim potrebnim fazonima, spojnim i brtvenim materijalom. U jediničnu cijenu uključen je sav potreban rad, materijal i transport. Obračun po m' izvedene instalacije.</t>
  </si>
  <si>
    <t>DOVODNA VODOVODNA INSTALACIJA - POCINČANE CIJEVI</t>
  </si>
  <si>
    <t>II.2.7.</t>
  </si>
  <si>
    <t>KUGLASTI VENTILI</t>
  </si>
  <si>
    <t>Dobava i montaža kuglastih ventila u šahtove komplet sa svim potrebnim, spojnim i brtvenim materijalom. U jediničnu cijenu uključen je sav potreban rad, materijal i transport. Obračun po kom ugrađenog ventila.</t>
  </si>
  <si>
    <t>II.2.8.</t>
  </si>
  <si>
    <t>II.2.9.</t>
  </si>
  <si>
    <t>IZRADA SPOJA NA POSTOJEĆU VODOVODNU CIJEV</t>
  </si>
  <si>
    <t>II.2.10.</t>
  </si>
  <si>
    <t>Dezinfekcija i ispiranje izvedenih vodovodnih cijevi prije puštanja u pogon. U cijeni je uključena i dobava zadovoljavajuće bakteriološke analize uzorka vode iz novosagrađene vodovodne mreže izrađene po ovlaštenoj ustanovi. Postupak se ponavlja dok se ne dobije pismeni nalaz nadležne institucije da voda odgovara standardima za pitku vodu.  U jediničnoj cijeni stavke uključen je sav potreban rad, materijal i transport. Obračun kako slijedi:</t>
  </si>
  <si>
    <t>ml</t>
  </si>
  <si>
    <t>VODOVODNA INSTALACIJA UKUPNO</t>
  </si>
  <si>
    <t>VII.1.1.</t>
  </si>
  <si>
    <t>VII.1.2.</t>
  </si>
  <si>
    <t>VII.1.3.</t>
  </si>
  <si>
    <t>VII.1.4.</t>
  </si>
  <si>
    <t>VII.1.5.</t>
  </si>
  <si>
    <t>VII.1.6.</t>
  </si>
  <si>
    <t>VII.1.7.</t>
  </si>
  <si>
    <t>VII.1.8.</t>
  </si>
  <si>
    <t>IZGRADNJA 22 SUPERIOR MH + 3 BAZENA U ZONI RECEPCIJE U AC ULIKA</t>
  </si>
  <si>
    <t>I.7.</t>
  </si>
  <si>
    <t>STOLARSKI RADOVI</t>
  </si>
  <si>
    <t>Dobava materijala, radionička izrada te montaža drvenog poklopca dimenzije 120x150cm za ulazak ispod MH. Izrada sa drvenim materijalom tip kao "Flamire", sve tretirano i lakirano. Obračun po kom montiranog.</t>
  </si>
  <si>
    <t>STOLARSKI RADOVI UKUPNO</t>
  </si>
  <si>
    <t>I.6.1.</t>
  </si>
  <si>
    <t>IZRADA DRVENOG POKLOPCA</t>
  </si>
  <si>
    <t>REZANJE ASFALTA</t>
  </si>
  <si>
    <t>ASFALTIRANJE</t>
  </si>
  <si>
    <t>Rezanje asfalta za izradu novog spoja postojećeg i novog asfalta radi proširenje prometnice. U jediničnoj cijeni stavke uključen je sav potreban rad, materijal i transport. Obračun se vrši po m' izrezanog alsfalta.</t>
  </si>
  <si>
    <t>Asfaltiranje novo proširenog djela prometnice sa asfaltom d=6cm. U jediničnoj cijeni stavke uključen je sav potreban rad, materijal i transport. Obračun se vrši po m2 asfaltirane površine.</t>
  </si>
  <si>
    <t>Valjanje zemlje, dobava i ugradnja rizle u sloju od d=5cm. U jediničnoj cijeni stavke uključen je sav potreban rad, materijal i transport. Obračun se vrši po m2 postavljene rizle.</t>
  </si>
  <si>
    <t>dobava</t>
  </si>
  <si>
    <t>ugradnja</t>
  </si>
  <si>
    <t>Dobava materijala i ugrada tipskih predgotovljenih betonskih rubnjaka pravokutnog poprečnog presjeka 8x20 cm, dužine cca 100 cm. Stavkom je također obuhvaćen iskop temelja za rubnjake u zbijenom nasipu, polaganje istih u zemljovlažni beton C-25/30 (MB-30), zalaganje betonom i fugiranje finim cementnim mortom. Rubnjaci se ugrađuju uz vanjske rubove buduće pješačke staze na način da njihov gornji rub bude u ravnini sa budućom opločenom površinom staze (upušteni). Rubnjacima se formiraju širine budućih staza kako je niže navedeno. Na pojedinim pozicijama na kojima trasa staze neće biti pravocrtna, bit će potrebno rezanje rubnjaka na manje dužine radi formiranja zavoja. U jediničnoj cijeni stavke uključen je sav potreban rad, materijal i transport. Obračun po metru dužnom izvedenih rubnjaka.</t>
  </si>
  <si>
    <t>Dobava i postava betonskih travnih kocki iz programa Semerlok dim. 60/40/10 uključujući i podložni sloj rizle od 5cm. Kocke i rizla se postavljaju na planiranu nabijenu podlogu tampona u sloju od 25 cm obuhvaćenog u prethodnim stavkama. U jediničnoj cijeni stavke uključen je sav potreban rad, materijal i transport. Obračun po m2.</t>
  </si>
  <si>
    <t>I.7.1.</t>
  </si>
  <si>
    <t>I.7.2.</t>
  </si>
  <si>
    <t>I.7.3.</t>
  </si>
  <si>
    <t>I.7.4.</t>
  </si>
  <si>
    <t>I.7.5.</t>
  </si>
  <si>
    <t>I.7.6.</t>
  </si>
  <si>
    <t>I.7.7.</t>
  </si>
  <si>
    <t>I.7.8.</t>
  </si>
  <si>
    <t>II.1.13.</t>
  </si>
  <si>
    <t>c) MH 2+2 sa terasom</t>
  </si>
  <si>
    <t>a) MH 4+2 d=65cm</t>
  </si>
  <si>
    <t>b) terase od MH 4+2 d=30cm</t>
  </si>
  <si>
    <t>d) terase od MH 2+2 d=30cm</t>
  </si>
  <si>
    <t>e) proširenje iskopa za pristup ispod MH</t>
  </si>
  <si>
    <t>Iskolčavanje i utvrđivanje, horizontalno i vertikalno, ceste, nožice nasipa, mobile homova, staza, instalacijskih kanala (voda, struja, kanalizacija), određivanje padova i sl. s izbacivanjem pomoćnih točaka izvan područja iskopa, osiguraranjem istih i obilježavanjem visina, te kontrolom  tijekom gradnje, u svemu prema skicama i uputama ovlaštenog predstavnika investitora. Cijena stavke uključuje sve neophodne terenske i uredske poslove za kompletnu provedbu radova. Kanal kroz koji prolazi više instalacija obračunava se kao jedan kanal. Iskolčenja kućica trebaju se očuvati do montaže istih. U jediničnoj cijeni stavke uključen je sav potreban rad, materijal i transport. Obračun kako slijedi:</t>
  </si>
  <si>
    <t>a) pješačke staze + parking + proširenje ceste + bazeni</t>
  </si>
  <si>
    <r>
      <t>f) glavna pješačka staza d=50cm</t>
    </r>
    <r>
      <rPr>
        <sz val="8"/>
        <color theme="0" tint="-0.34998626667073579"/>
        <rFont val="Arial"/>
        <family val="2"/>
        <charset val="238"/>
      </rPr>
      <t/>
    </r>
  </si>
  <si>
    <t>g) sporedne pješačke staze d=50cm (do MH, do TS, pokraj parkinga)</t>
  </si>
  <si>
    <t>h) parking d=50cm</t>
  </si>
  <si>
    <t>a) MH 4+2</t>
  </si>
  <si>
    <t>b) MH 2+2</t>
  </si>
  <si>
    <t>b) terasa MH 4+2</t>
  </si>
  <si>
    <t>c) MH 2+2 + terasa</t>
  </si>
  <si>
    <t>d) temelj za proširenje ulaza ispod MH</t>
  </si>
  <si>
    <t>d) proširenje ulaza ispod MH</t>
  </si>
  <si>
    <r>
      <t>e) glavna pješačka staza</t>
    </r>
    <r>
      <rPr>
        <sz val="8"/>
        <color theme="0" tint="-0.34998626667073579"/>
        <rFont val="Arial"/>
        <family val="2"/>
        <charset val="238"/>
      </rPr>
      <t/>
    </r>
  </si>
  <si>
    <t>f) sporedne pješačke staze (do MH, do TS, pokraj parkinga)</t>
  </si>
  <si>
    <t>g) parking</t>
  </si>
  <si>
    <t>a) terase MH 4+2</t>
  </si>
  <si>
    <t>c) terasa MH 2+2</t>
  </si>
  <si>
    <t>b) proširenje ulaza ispod MH</t>
  </si>
  <si>
    <r>
      <t>d) glavna pješačka staza</t>
    </r>
    <r>
      <rPr>
        <sz val="8"/>
        <color theme="0" tint="-0.34998626667073579"/>
        <rFont val="Arial"/>
        <family val="2"/>
        <charset val="238"/>
      </rPr>
      <t/>
    </r>
  </si>
  <si>
    <t>e) sporedne pješačke staze (do MH, do TS, pokraj parkinga)</t>
  </si>
  <si>
    <t>f) parking</t>
  </si>
  <si>
    <t>d) glavna pješačka staza</t>
  </si>
  <si>
    <t>Dobava, nasipavanje, razastiranje i planiranje donjeg nosivog sloja drobljenim kamenom (šljunak od 0-63 mm) ukupne debljine od 10-20cm. Podloga se zbija valjkom do potrenog modula stišljivosti. U jediničnoj cijeni stavke uključen je sav potreban rad, materijal i transport. Obračun po m2 u zbijenom stanju.</t>
  </si>
  <si>
    <t>Dobava i ugradba novih tipskih betonskih opločnika proizvođača SEMMELROCK, model Castello antico otučen, u boji kao postojeće ili po izboru investitora, shema polaganja br. 6, debljine 6 cm. Prije narudžbe materijala dostaviti uzorke na odabir investioru. Stavkom je obuhvaćena i podloga od tucanika 4-8 mm u debljini sloja 3-5 cm, fugiranje reški kvarcnim pijeskom (0,6-1,3 mm), zbijanje opločene površine vibro pločom sa gumom (površinu prije zbijanja dobro očistiti) u oba smjera, ponovno furiganje reški kvarcnim pijeskom i završno čišćenje površina. Stavkom je obuhvaćeno i eventualno potrebno pripasivanje i piljenje opločnika pri ugradnji, čišćenje opločenih površina i zbrinjavanje škarta i otpadnog materijala sa odvozom na za to registriranu deponiju. U jediničnoj cijeni stavke uključen je sav potreban rad, materijal i transport. Obračun po m2 gotovih opločenih površina.</t>
  </si>
  <si>
    <t>d)</t>
  </si>
  <si>
    <t>IZRADA POTPORNOG ZIDA BETONSKIM BLOKETIMA</t>
  </si>
  <si>
    <t>beton po m³ izvedenog platoa MH 4+2</t>
  </si>
  <si>
    <t>oplata po m² bočnog lica betona platoa MH 4+2</t>
  </si>
  <si>
    <t>beton po m³ izvedenog platoa MH 2+2</t>
  </si>
  <si>
    <t>oplata po m² bočnog lica betona platoa MH 2+2</t>
  </si>
  <si>
    <t>potporni zid s betonskim bloketima MH 4+2</t>
  </si>
  <si>
    <t>potporni zid s betonskim bloketima MH 2+2</t>
  </si>
  <si>
    <t>Dobava materijala i izrada potpornog zida betonskim bloketima d=20cm, visina do cca 65cm. U jediničnu cijenu stavke uključen je sav potreban rad, materijal i transport. Obračun kako slijedi:.</t>
  </si>
  <si>
    <t>Planiranje i valjanje podloge nakon izvršenog iskopa sa zbijanjem. U jediničnoj cijeni stavke uključen je sav potreban rad, materijal i transport. Obračun po m2 uvaljane površine.</t>
  </si>
  <si>
    <t>Dobava, nasipavanje, razastiranje i planiranje donjeg nosivog sloja drobljenim kamenom (šljunak od 0-63 mm) ukupne debljine 20cm. Podloga se zbija valjkom do potrenog modula stišljivosti. U jediničnoj cijeni stavke uključen je sav potreban rad, materijal i transport. Obračun po m2 u zbijenom stanju.</t>
  </si>
  <si>
    <t>Dobava, nasipavanje, razastiranje i planiranje gornjeg nosivog sloja za pješačku stazu drobljenim kamenom (šljunak od 0-22 mm) ukupne debljine opisane 20cm. Podloga se zbija valjkom do potrebnog modula stišljivosti. Visinu gornjeg nosivog sloja točno podesiti na +/- 2 cm. Izvesti poprečni i/ili uzdužni nagib staze 1-2,5% u dogovoru sa ovlaštenim predstavnikom investitora.  U cijeni  je  sav potreban rad i materijal za izvršenje stavke uključivo i kontrolu ravnina nagiba te transport. Obračun po m2 u zbijenom stanju.</t>
  </si>
  <si>
    <t>PROŠIRENJE PROMETNICE</t>
  </si>
  <si>
    <t>I.2.11.</t>
  </si>
  <si>
    <t>I.2.12.</t>
  </si>
  <si>
    <t>SKIDANJE DJELA POSTOJEĆEG ASFALTA</t>
  </si>
  <si>
    <t>Skidanje djela postojećeg asfalta, ukrcaj i odvoz na za to registriranu deponiju. U jediničnoj cijeni stavke uključen je sav potreban rad, materijal i transport. Obračun se vrši po m2 skinutog alsfalta.</t>
  </si>
  <si>
    <t>Skidanje humusa i široki iskop terena do kote posteljice d=40cm. U jediničnoj cijeni stavke uključen je sav potreban rad, materijal i transport. Obračun se vrši po m3 iskopanog materijala u sraslom stanju.</t>
  </si>
  <si>
    <t>Premještanje postojećih 25 MH na drugu lokaciju unutar 15 km koju će odrediti investitor. U jediničnoj cijeni stavke uključen je sav potreban rad, materijal i transport. Obračun se vrši po kom kamp kućice.</t>
  </si>
  <si>
    <t>ELEKTROINSTALACIJE</t>
  </si>
  <si>
    <t>III.1.1</t>
  </si>
  <si>
    <t>Osiguranje beznaponskog stanja u zoni obuhvata radova ze vrijeme trajanja radove, te osiguranja gradilišnih priključnih ormara za potrebe gradilišta s ispitivanjem istih.</t>
  </si>
  <si>
    <t>III.1.2</t>
  </si>
  <si>
    <t>Trasiranje postoječih srednjenaponskih kablova u zoni obuhvata radova. Označavanje na svakih 10 metara s oznakom dubine srednjenaponskog kabela. Trasiranje potrebno je izvesti s lociranjem na 50Hz te s osiguranjem u beznaponskom stanju svih ostalih NN kabela. obračun po m'</t>
  </si>
  <si>
    <t>III.1.3</t>
  </si>
  <si>
    <t>Troškovi utvrđivanja podzemnih instalacija uz prisustvo ovlaštenih predstavnika investitora.</t>
  </si>
  <si>
    <t>sati</t>
  </si>
  <si>
    <t>III.1.4</t>
  </si>
  <si>
    <t>Osiguranje beznaponskog stanja u zoni obuhvata radova za cijelo vrijeme trajanja radova</t>
  </si>
  <si>
    <t>kompl</t>
  </si>
  <si>
    <t>III.1.5</t>
  </si>
  <si>
    <t>Demontaža postojećih AP  komplet s stupom visine 4 m.  Skladištenje isti se naknadno ugrađuju</t>
  </si>
  <si>
    <t>III.1.6</t>
  </si>
  <si>
    <t>Demontaža postoječeg slobodnostoječek komunikaciskog ormara. Odspajanje postoječih kablova i izvlačenje te namatanje u zdencu</t>
  </si>
  <si>
    <t>III.1.7</t>
  </si>
  <si>
    <t>Demontaža postoječih stupova javne rasvijete visine 6m skladištenje u neposrednoj blizini gradilišta isti se ponovo montiraju.</t>
  </si>
  <si>
    <t>III.1.8</t>
  </si>
  <si>
    <t>Demontaža postoječih priključnih kamp ormara, odvoz istih i zbrinjavanje na deponiju ili zapisnička predaja investitoru.</t>
  </si>
  <si>
    <t>III.1.9</t>
  </si>
  <si>
    <t>Demontaža i odvoz na deponiju SSRO-a</t>
  </si>
  <si>
    <t>III.1.10</t>
  </si>
  <si>
    <t xml:space="preserve">Kratko spajanje  kablova koji se napuštaju </t>
  </si>
  <si>
    <t>III.1.11</t>
  </si>
  <si>
    <t>Odštemavanje postojećeg AB temelja SSRO-a ili kamp ormara te odvoz istoga na deponiju.</t>
  </si>
  <si>
    <t>IZMJEŠTANJE SREDNEJNAPONSKOG KABELA</t>
  </si>
  <si>
    <t>Opći uslovi za izvođenje radova na izmiještanju postojećeg SN KABELA</t>
  </si>
  <si>
    <t xml:space="preserve">Ukupna i jedinične cijene koje Izvoditelj ponudi i unese u troškovnik u svim stavkama sadrži dobavu, dopremu, kompletne pripremne i građevinske radove,iskopi u zemlji bez obzira na kategoriju, polaganje kabela, elektromontažne radove vezane za novopoložene i postojeće kabele i čelije u SN razvodima koji su predmet zahvata po ovom projektu uključujući nužne zahvate radi kompletiranja radova do pune funkcije, kompletnu antikorozivnu zaštitu, ispitivanje i puštanje u rad, potreban montažni materijal i pribor kao i sav pomoćni materijal i radovi ( eventualno potrebna drvena građa, zaštitna sredstava, osiguranje gradilišta, skladištenje materijala, vezice, sve potrebne nosače i obujmice, vijčani materijal, sitan montažni materijal i slično), organizaciju gradilišta, skladištenje i osiguranje dobavljenog i ugrađenog materijala do primopredaje Investitoru-naručitelju, osiguranje od šteta prema trećim osobama tijekom građenja, ispitivanja i probnog rada, opskrbu gradilišta električnom energijom, osiguranje gradilišta te </t>
  </si>
  <si>
    <t xml:space="preserve">uređaja i materijala do primopredaje objekata odnosno materijala i uređaja po predmetnom troškovniku. U ponuđenim cijenama mora od strane izvoditelja biti uključeno vrijeme za probni rad i dokazivanje traženih karakteristika materijala i zahtjeva iz projekta. </t>
  </si>
  <si>
    <t>U cijeni ponuđene stavke treba također predvidjeti sve potrebne građevinske i obrtničke radove koje treba obaviti radi kompletiranja ugovorenog rada do pune funkcije i primopredaje kao što su razni proboji u betonu ili zidu, vodonepropusne i protupožarne barijere i slično. Svi postupci i radovi kod izvođenja ugovorenih radova moraju biti  od izvoditelja dobro planirani, na vrijeme izvedeni, predviđeni i ponuđeni u punom obimu i količinama predviđenim troškovnikom, vodeći računa da isporučena oprema bude kompletna ( izvoditelj mora ponuditi i predvidjeti kompletan potreban pribor i sitni montažni materijal do pune pogonske sposobnosti ugovorene tehnološke cjeline unutar cijene stavke ), funkcionalna i u skladu sa hrvatskim važećim propisima za tražene radove i opremu. Stručne i specijalističke radove</t>
  </si>
  <si>
    <t xml:space="preserve">Investitora posebno naručene radove ili dobavu. Izvođač radova mora sa predstavnicima Investitora i po potrebi HEP-a prije početka radova obići lokaciju radova radi upoznavanja sa situacijom građevine i svim ostalim bitnim podacima za sigurnost svih osoba učesnika u predviđenom radu. Izvođač radova sukladno odredbama Zakona o gradnji, Zakona o zaštiti na radu i Zakona o zaštiti od požara mora prije neposrednog uvođenja u posao Investitoru i Nadzoru dostavi imenovanje odgovorne osobe - voditelja radova, popis osoba koje će biti angažirane kod izvođenja radova, imenovanje osoba zaduženih za provođenje mjera zaštite na radu i zaštite od požara, elaborat uređenja gradilišta i terminski plan izvođenja radova. Izvoditelj za sve radove i postupke koji se moraju obaviti po premetnom ugovoru i ovom troškovniku potpuno samostalno i o svom trošku provodi mjere zaštite na radu i mjere zaštite od požara. Pritom se strogo mora pridržavati važeće zakonske regulative i "Pravila i mjera sigurnosti pri radu na elektrodistribucijskim postrojenjima" - HEP Bilten 94.  Ukoliko se Izvoditelj ne pridržava u cijelosti ovih "Općih uslova za izvođenje </t>
  </si>
  <si>
    <t xml:space="preserve">radova Naručitelj može prekinuti radove, poništiti ugovor, izvesti radove sa drugim kompetentnim izvođačem o trošku Izvoditelja (potpisnika ovog troškovnika) koji tada snosi i naknadu za Naručitelju učinjene direktne i indirektne štete. </t>
  </si>
  <si>
    <t xml:space="preserve">Radove smiju obavljati samo za to obučene i školovane osobe za koje će Izvođač-potpisnik ugovora dostaviti važeće potvrde-certifikate o osposobljenosti za te radove. Prije potpisa Ugovora za izvođenje radova Izvoditelj mora detaljno proučiti projektnu dokumentaciju. </t>
  </si>
  <si>
    <t xml:space="preserve">Izvoditelj potpisom ugovora i svojom stručnošću garantira da je detaljno proučio projekt, razumio sve zahtjeve iz projekta i troškovnika, da su troškovnikom predviđene količine dovoljne da se projekt izvede u cijelosti kako je shemama i opisom u projektu ili troškovniku prikazano, te da je ponudio i da će stručno kako to proizvođač predviđene opreme zahtijeva izvesti kompletnu isporuku i izvesti sve radove do pune funkcije, da će ugrađene uređaje, opremu i pribor ispitati i po odobrenju nadzorne službe po projektom predviđenim postupcima sigurno pustiti u trajni rad te predati naručitelju u predviđenoj kvaliteti i ugovorenom terminu, a traženu kvalitetu potvrditi u toku i po završetku radova sa odgovarajućim postupcima, certifikatima, potvrdama o kvaliteti i sukladnosti isporučene robe i ispitnim listama. </t>
  </si>
  <si>
    <t>Označavanje  podrujčja zahvata rada i osiguranje pristupa gradilištu od strane neovlaštenih osoba. Provjera svih potrebnih podataka prije demontaže uređaja i odspajanja kabela ( oznake kabela i uređaja, kontrola vrtnog polja na sabirnicama SN i NN postrojenja, sve oznake i slično ).</t>
  </si>
  <si>
    <t>Iskolčenje trase kabelskog kanala, provjera, detektiranje i označavanje sudara trase novoga kabela sa drugim postojećim podzemnim instalacijama.</t>
  </si>
  <si>
    <t>m</t>
  </si>
  <si>
    <t>Uspostavljanje, provjera i osiguranje beznaponskog stanja svih uređaja u vodnim poljima trafostanica  koja su premet rada i odspajanje postojećeg SN kabela u  TS Ulika 1 ( VP +J5 ) – krajeve kabla treba kratkospojiti, zaštititi termoskupljajućom kapom, trajno označiti i pažljivo spustiti krajeve kabla u kabelski prostor.</t>
  </si>
  <si>
    <t>Izrada Eleborata izmještanja kabela u suradnji s HEP ODS-om, troškovi manipulacija u SN postrojenjima za potrebe izvodjenje radova na prelociranju postojećih SN kablova</t>
  </si>
  <si>
    <t>Iskop kabelskog kanala bez obzira na kategoriju zemljišta i trasu kabela. Dno kanala mora biti fino i ravno isplaniran, materijal od iskopa koji će se koristiti za zatrpavanje kanala deponirati na sigurno odstojanje uz prometnicu na način da se omogući lokalni promet i osigura mogućnosti strojnog polaganja kabela na način da se ne obrušava u kanal; u cijenu ove stavke uračunati i eventualno potrebnu oplatu i pribor za osiguranje dubljeg iskopa ( u dužini kanala od cca 20 m ). Na sudaru sa postojećim podzemnim instalacijama ili kod podkopavanja parapetnih zidova i sličnih postojećih objekata iskop treba obaviti pažljivo kombinirajući pažljivi strojni i ručni iskop.</t>
  </si>
  <si>
    <t xml:space="preserve">m³  </t>
  </si>
  <si>
    <t>Dobava, doprema i razastiranje po svoj širini kabelskog kanala pijeska granulacije 0-4 u sloju od 15 do 20 cm prije i u sloju od 15 do 20 cm poslije polaganja kabela.</t>
  </si>
  <si>
    <t>Zatrpavanje kabelskog kanala po završetku elektromontažnih radova – prvi dio ( prvi sloj) nakon razastiranja pijeska obavezno kabelski kanal zasuti slojem od 30 cm rahlijeg materijal iz iskopa – ovaj se sloj nabija dijelom ručno a dijelom pažljivo strojno. Završni sloj koji se nasipava iskopa – ovaj se sloj nabija sloj po sloj dijelom ručno a dijelom pažljivo strojno. Završnu površinu potrebno je pažljivo zaravnati čistom zemljom, pograbljati i izvaljati valjkom. Postojeće puteve potrebno je pažljivo dovesti u prvobitno stanje i dodatno pažljivo izvaljati valjkom. Zelene površine autokampa koje su zahvaćene radovim potrebno je zasijati travom i dva do tri puta kod zvršnih radova zaliti.</t>
  </si>
  <si>
    <t>Nabava materijala i izrada kabelskih zdenaca. 
Izrada kamene podloge, izrada dvostrane daščane oplate sa ostavljanjem otvora za prolaz cijevi, ugradnja dvostruke armaturne mreže Q221 f6,5/15, betoniranje dna s ostavljanjem otvora za drenažu, betoniranje (a.b.) stranica zdenaca debljine 20 cm betonom MB 20, obrada cementnom žbukom otvora oko cijevi na ulazu u zdenac,  ispuna otvora za drenažu na dnu zdenca tucanikom veličine 30 mm.</t>
  </si>
  <si>
    <t>Izrada daščane oplate, ugradnja armature, ugradnja duplog okvira poklopca nosivosti 250 kN i betoniranje betonom MB30 gornjeg dijela zdenca, te montaža na zdenac, kitanje elastičnim kitom spojeva zdenca i bet. okvira.  Uzdencu je potrebno izvesti izjednačenje potencijala metalne mase poklopca i nosača poklopaca.</t>
  </si>
  <si>
    <t>Vrh zdenca prilagoditi koti okolnog terena, a kota vrha poklopca treba odgovarati koti asfalta. Nabijanje materijala oko stranica zdenca.
Dubinu kabelskih zdenaca prilagoditi dubini postojećih instalacija.</t>
  </si>
  <si>
    <t>Zdenac unutarnjih dimenzija 160x100, dubine 100 cm</t>
  </si>
  <si>
    <t>Zdenac unutarnjih dimenzija 140x80, dubine 100 cm</t>
  </si>
  <si>
    <t>Rezanje strojem asfaltnih površina, dizanje i odvoz otpadnog materijala na ovlašteni deponiju ( svi troškovi prijevoza i reciklaže u cijeni stavke). Obračun po m².</t>
  </si>
  <si>
    <t xml:space="preserve">m² </t>
  </si>
  <si>
    <t>Popravak asfalta  -  izrada dva sloja asfalta  -  5 cm veznog sloja  i  3 cm habajućeg sloja ( rubovi postojećeg asfalta precizno izrezani, očišćeni i prešpricani emulzijom ). Obračun po m².</t>
  </si>
  <si>
    <t xml:space="preserve">Odvoz viška materijala od iskopa i ostalih radova na gradsku deponiju ili na mjesto po zahtjevu Investitora ( do 10 km udaljenosti od lokacije na kojoj se radovi izvode - svi troškovi uključeni u cijenu stavke ). </t>
  </si>
  <si>
    <t>m³</t>
  </si>
  <si>
    <t xml:space="preserve">Pažljivo ručni iskop radi križanja sa drugim instalacijama i otvaranja ulaza u kabelski prostor trafostanice. U stavku uključiti i fino čišćenje oko postojećih kabelskih uvodnica te čišćenje kabelskih prostora ispod trafostanica. </t>
  </si>
  <si>
    <t>Dobava i ugradnja betonske cijevi fi 150 mm ( DN 150 ) tipa kao Samoborka B - po polaganju kabela potrebno je ulaze u cijevi zabrtviti da u njih ne ulazi zemlja.</t>
  </si>
  <si>
    <t>Dobava, doprema, nasipanje na postojeće staze rizle ( strojnog pijeska granulacije 8 do 15 m ), prskanje vodom i pažljivo nabijanje valjkom.</t>
  </si>
  <si>
    <t>Pažljivo čišćenje oko ulaza kabela u kabelski prostor trafostanica, otvaranje ulaza kabela u prostor-kabelski kanal ili podrum trafostanica, otkrivanje i pokrivanje te čišćenje kabelskih kanala unutar trafostanica.</t>
  </si>
  <si>
    <t>Dobava, doprema i polaganje zaštitnih krutih PVC cijevi crvene boje  Φ 110 mm.  Prije narudžbe neposredni izvoditelj ovih radova obavezno mora precizno izmjeriti označenu trasu na terenu kako bi se spriječila eventualna greška radi mogućih odstupanja od projektirane trase.</t>
  </si>
  <si>
    <t>Dobava, doprema i polaganje zaštitnih krutih PVC cijevi crvene boje  Φ 75 mm.  Prije narudžbe neposredni izvoditelj ovih radova obavezno mora precizno izmjeriti označenu trasu na terenu kako bi se spriječila eventualna greška radi mogućih odstupanja od projektirane trase.</t>
  </si>
  <si>
    <t>Dobava, doprema i polaganje 20 kV kabela tip XHE 49-A 1x 150/25 mm² (sukladno IEC 60 502-2) . Prije narudžbe neposredni izvoditelj ovih radova obavezno mora precizno izmjeriti označenu trasu kabela na terenu kako bi se spriječila eventualna greška, a radi mogućih odstupanja od projektirane trase kabela ( naručiti dužine kabela da polaganje izvede bez spojnica).</t>
  </si>
  <si>
    <t>Dobava i montaža na krajeve SN kabela završnih T- spojeva 20 kV tipa Raychem tip C - 400/630A kod RICS-5143 ( za tri kabela presjeka vodiča 150-185 mm² - spoj u vodnom polju komplet sa potrebnim obujmicama kabela od nemagnetskoh materijala ).</t>
  </si>
  <si>
    <t xml:space="preserve">Dobava, polaganje u rub kabelskog kanala i spajanje pokositrenog  Cu užeta 50 mm². Uže se polaže u zemlju koja se po polaganju nabija uz njega.  Spaja se originalnim alatima C  ili  H  kompresionim spojnicama,  a na krajevima u postrojenju masivnim gnječnim stopicama.  U ponudu je uključeno Cu uže, C ili H spojnice, stopice, potreban toplopocinčani vijčani materijal i materijal za inpregnaciju spojeva i izlaza iz terena ( inpregnant i dekorodal traka ).  </t>
  </si>
  <si>
    <t xml:space="preserve">Dobava, polaganje u rub kabelskog kanala i spajanje toplopocinčane trake FeZn  30x4 mm.Traka se polaže u zemlju na "nož", a zemlja se po polaganju dobro nabija uz traku.  Traka se spaja se sa originalnim toplopocinčanim križnim spojnicama ili spojnicama traka-Cu uže. Spojevi se impregniraju vrućim premazom bitumena i dekorodal trake.  U ponudu je uključen potreban toplopocinčani vijčani materijal i materijal za inpregnaciju spojeva i izlaza iz terena ( inpregnant i dekorodal traka ). </t>
  </si>
  <si>
    <t>Dobava i polaganje u kanal upozoravajuće trake VN/ 80 crvene boje u skladu sa zahtjevima projekta.</t>
  </si>
  <si>
    <t xml:space="preserve">Dobava i ugradnja u trasu kabela  betonskih blokova sa mesinganim znakama VN KABEL. </t>
  </si>
  <si>
    <t xml:space="preserve">Dobava i ugradnja brtvenog elementa sa tri kabelska uvoda tipa Hauff-technik za kabelsku uvodnicu HSI 150 </t>
  </si>
  <si>
    <t xml:space="preserve">Dobava i montaža raznog sitnog montažnog materijala ( prilagodne nemagnetske kabelske obujmice, materijal za čišćenje kabela kod izrade spojnica, potreban nespecificirani vijčani i sličan materijal, PVC, oznake kabela i slično )  </t>
  </si>
  <si>
    <t xml:space="preserve">Dobava i polaganje u kabelski kanal na završni sloj pijeska po polaganju SN kabela betonskih bloketa dinenzije 40x20x9 cm - bloketi se polažu na način da se preko cijevi polaže u širini 40 cm. </t>
  </si>
  <si>
    <t>Pažljivo razbijanje ulaza u stup vanjske rasvjete radi uvlačenja novih kabela - u cijenu uračunati i dobavu i ugradnju dvije zaštitne korugirane cijevi fi 50 i ponovnu sanaciju temelja stupa vanjske rasvjete finim betonskim mortom ( u cijenu uračunati premaz SN vezom ).</t>
  </si>
  <si>
    <t>Ispitivanje izolacije kabela – žila i plašta ( prije i završno poslije polaganja ), otpora uzemljenja, izvedba naponske probe, kontrola vektora ( vrtnog polja ), provijera usklađenosti faza radi mogučnosti paralenog rada kablova, podešenje zaštite, označavanje svih kabela u TS i po kanalu trajnim oznakama u skladu sa uzancama naručitelja i Distribucije, usaglašavanje i zamjena jednopolnih shema i oznaka u trafostanicama, probni rad i primopredaja radova. U ponudu su uključeni troškovi mjernih kola, prijevoza i svih ostalih radova potrebnih za izvedbu navedenih radova. Obračun pokabelu.</t>
  </si>
  <si>
    <t>Razni nepredviđeni troškovi do 5 % stavle  1.1 do  4.2.</t>
  </si>
  <si>
    <t>NN RAZVOD INSTALACIJA</t>
  </si>
  <si>
    <t>Iskolčenje, trasiranje i obilježavanje trase iskopa zajedno s predstavnicima investitora s označavanjem mijesta kolizija s postoječim instalacijama.</t>
  </si>
  <si>
    <t>Iskop kanala prosječne širine 40-60 cm ili proširenje  u zoni zajedničkih trasa, cm, dubine 80 cm u zemljištu mješovite ktg za postavu kablova sa odbacivanjem iskopanog materijala uz rub iskopa.U jediničnu cijenu uračunati i izradu proširenja i iskope za šahtove te ostala eventualna potrebna kopanja.</t>
  </si>
  <si>
    <t>Isto kao st. 2 samo ručni iskop na mjestima križanja nove trase kanala sa postojećom infrastrukturom.</t>
  </si>
  <si>
    <t>Izrada pješčane posteljice debljine 10 cm u uvaljanom stanju iz mašinskog pijeska sa zatrpavanjem cijevi/kabela do 10 cm iznad tjemena uz potrebno nabijanje.</t>
  </si>
  <si>
    <t>Zatrpavanje ostatka rova probranim materijalom iz iskopa.</t>
  </si>
  <si>
    <t>Odvoz viška materjala iz iskopa na deponiju.</t>
  </si>
  <si>
    <r>
      <t>m</t>
    </r>
    <r>
      <rPr>
        <vertAlign val="superscript"/>
        <sz val="8"/>
        <rFont val="Arial"/>
        <family val="2"/>
        <charset val="238"/>
      </rPr>
      <t>3</t>
    </r>
  </si>
  <si>
    <t>Demontaža postojeće NH2 letvu u NN bloku TS ulika te dobava i ugradnje NH3 ABB ili Schnneider Rastavne letve komplet s tri osiguraća NH 3 od 400A</t>
  </si>
  <si>
    <r>
      <t xml:space="preserve">Dobava i ugradnja samostojećeg razvodnog ormara oznake </t>
    </r>
    <r>
      <rPr>
        <b/>
        <sz val="8"/>
        <rFont val="Arial"/>
        <family val="2"/>
        <charset val="238"/>
      </rPr>
      <t>SSRO-1/5</t>
    </r>
    <r>
      <rPr>
        <sz val="8"/>
        <rFont val="Arial"/>
        <family val="2"/>
        <charset val="238"/>
      </rPr>
      <t xml:space="preserve"> Ormar je tvorničke sa pripadajućim postoljem u zaštiti IP55. Zatvarnje ormara s polucilindričnom bravom ASSA Abloy prema kodu investitora. Ormar se sastoji od sljedećih elemenata:</t>
    </r>
  </si>
  <si>
    <t>* Samostojeći razvodni ormar tvorničke izvedbe dimenzije 1000x1250x312, komplet s postoljem, vratima i bravom, montažnom pločom, uvodnicama za kabele.(Mosdorfer/Schneider/ABB/Rittal)</t>
  </si>
  <si>
    <t>* Rastavna pruga, ABB, vel.3/3P/630A, M12</t>
  </si>
  <si>
    <t>* Rastavna pruga, ABB, vel.2/3P/400A, M12</t>
  </si>
  <si>
    <t>* Rastavna pruga, ABB, vel.01/3P/250A,M8</t>
  </si>
  <si>
    <t>* Rastavna pruga, ABB, vel.00/3P/160A,M8</t>
  </si>
  <si>
    <t>* NV uložak vel. 2, 200-400A/400V AC</t>
  </si>
  <si>
    <t>* NV uložak vel. 00, 50-100A/400V AC</t>
  </si>
  <si>
    <t>*ASSA Abloy polucilindar</t>
  </si>
  <si>
    <t>* Svjetiljka za ormar</t>
  </si>
  <si>
    <t>* sabirnice, stezaljke, natpisne pločice i ožičenje, jednopolna shema, atest ovlaštene ustanove</t>
  </si>
  <si>
    <r>
      <t xml:space="preserve">Dobava i ugradnja samostojećeg razvodnog ormara oznake </t>
    </r>
    <r>
      <rPr>
        <b/>
        <sz val="8"/>
        <rFont val="Arial"/>
        <family val="2"/>
        <charset val="238"/>
      </rPr>
      <t>SSRO-1/5.1</t>
    </r>
    <r>
      <rPr>
        <sz val="8"/>
        <rFont val="Arial"/>
        <family val="2"/>
        <charset val="238"/>
      </rPr>
      <t xml:space="preserve"> Ormar je tvorničke sa pripadajućim postoljem u zaštiti IP55. Zatvarnje ormara s polucilindričnom bravom ASSA Abloy prema kodu investitora. Ormar se sastoji od sljedećih elemenata:</t>
    </r>
  </si>
  <si>
    <r>
      <t xml:space="preserve">Dobava i ugradnja samostojećeg razvodnog ormara oznake </t>
    </r>
    <r>
      <rPr>
        <b/>
        <sz val="8"/>
        <rFont val="Arial"/>
        <family val="2"/>
        <charset val="238"/>
      </rPr>
      <t>SSRO-1/5.3</t>
    </r>
    <r>
      <rPr>
        <sz val="8"/>
        <rFont val="Arial"/>
        <family val="2"/>
        <charset val="238"/>
      </rPr>
      <t xml:space="preserve"> Ormar je tvorničke sa pripadajućim postoljem u zaštiti IP55. Zatvarnje ormara s polucilindričnom bravom ASSA Abloy prema kodu investitora. Ormar se sastoji od sljedećih elemenata:</t>
    </r>
  </si>
  <si>
    <t>* Samostojeći razvodni ormar tvorničke izvedbe od dva polja:komplet s postoljem, vratima i bravom, montažnom pločom, uvodnicama za kabele.(Mosdorfer/Schneider/ABB/Rittal)</t>
  </si>
  <si>
    <t>ljevi segment</t>
  </si>
  <si>
    <t>* Razvodni ormarić OS 500x400x245 (ŠxVxD) u zaštiti IP55, komplet sa postoljem (Mosdorfer/Schneider/ABB/Rittal)</t>
  </si>
  <si>
    <t>* montažna ploča</t>
  </si>
  <si>
    <t xml:space="preserve">* odvodnici prenapona tip B+C, 12,5kA (10/350)/280V, 3p+NPe tip.V50-B+C/3+Npe proizvođača OBO Bettremann </t>
  </si>
  <si>
    <t>* kombinirana zaštitna sklopka KZS C25A /300mA, 2p, 10kA</t>
  </si>
  <si>
    <t xml:space="preserve"> * Glavni prekidač ABB XT-2 In 100A s integriranom zaštitnom jedinicom Ekip DIP LS/I  36kA (XT2 160 R100 100 Ekip LS/I 067 057 )</t>
  </si>
  <si>
    <t>* din nosač</t>
  </si>
  <si>
    <t>* automatski osigurač C32, 2P, 10 Ka</t>
  </si>
  <si>
    <t>* ulazno - izlazne stezaljke 6-10mm2</t>
  </si>
  <si>
    <t>* uvodnice za kabel NAYY-O 4x50mm2</t>
  </si>
  <si>
    <t>* uvodnice za kabel FG7OR 3x6mm2</t>
  </si>
  <si>
    <t>* bravica ASSA Abloy prema kodu investitora</t>
  </si>
  <si>
    <t>* sabirnice, stezaljke, natpisne pločice i ožičenje, jednopolna shema, uvodnice za kabele, bravica,  atest ovlaštene ustanove</t>
  </si>
  <si>
    <t>Iskop bez obzira na kategoriju tla za temelj samostojećeg razvodnog ormara (SSRO) (dxšxv) dim. 1,5x0,7x1m =1 m³. Izrada tucaničke podloge za ormarić SSRO debljine 10 cm (1,2 x 0,5m). Izrada betonske podloge za ormarić SSRO debljine 10 cm (1,2 x 0,5m). Zatrpavanje oko temelja ormarića SSRO, uz zbijanje materijala oko temelja.</t>
  </si>
  <si>
    <t>Dobava i polaganje kabelau ranije pripremljen kabelski rov ili uvlačenje u prethodno položene cijevi.</t>
  </si>
  <si>
    <t>FG7OR 1x300 mm2</t>
  </si>
  <si>
    <t>FG7OR 4x70 mm2</t>
  </si>
  <si>
    <t>FG7OR 4x25 mm2</t>
  </si>
  <si>
    <t>FG7OR 4x16 mm2</t>
  </si>
  <si>
    <t>FG7OR 3x6 mm2</t>
  </si>
  <si>
    <t>PP-OO-A 4x150mm2</t>
  </si>
  <si>
    <t>PP-OO-A 4x50mm2</t>
  </si>
  <si>
    <t>Spoj kabela u vanjskom samostojećem razvodnom ormaru, priključka mobilnih kućica na stezaljke, te u samostojećim ormarima na strujne letve, komplet sa izradom završetka kabela,potrebnim stopicama, stezaljkama, vijcima i maticama.</t>
  </si>
  <si>
    <t xml:space="preserve">Dobava i izrada rayhem spojnice za kabel PP00 4x 35mm2, komplet sa svim nespecificiranim radovima i materijalom </t>
  </si>
  <si>
    <t xml:space="preserve">Dobava i ugradnja utičnice (utikača) 32A/3p, IP 67, za spoj mobilne kućice na NN infrastrukturu. </t>
  </si>
  <si>
    <t>Dobava i polaganje trake FeZn 30x4 u prethodno iskopani rov komplet s potrebnim spojnicama.</t>
  </si>
  <si>
    <t>Izrada spoja razvodnog ormarića na uzemljivač sa izvodima izrađenim od Cu užeta 50 mm² duljine do 1,5 m, komplet sa potrebnom kombiniranom spojnicom FeZn traka/Cu uže. Nakon izrade spoja spojnicu antikorozivno zaštititi bitumenom.</t>
  </si>
  <si>
    <t>Izrada spoja mobilne kućice na uzemljivač sa izvodima izrađenim od Cu užeta 50 mm² duljine do 3,0 m, komplet sa potrebnom kombiniranom spojnicom FeZn traka/Cu uže, te spojnicom za prihvat na mobilnu kućicu. Nakon izrade spoja spojnicu antikorozivno zaštititi bitumenom.</t>
  </si>
  <si>
    <t>PVC traka upozorenja "POZOR-ENERGETSKI KABEL", polaže se prije zasipavanja kanala završnim slojem zemlje na dubini od 30 cm ispod površine, ovisno o vrsti kanala.</t>
  </si>
  <si>
    <t>Dobava i polaganje PVC štitnika crvene boje dim. 14×100 cm, polažu se nakon nasipavanja drugog sloja pijeska na cca 50-55 cm ispod površine.</t>
  </si>
  <si>
    <t>Dobava i ugradnja rebraste PSC Ø110mm cijevi za potrebe polaganja kabela NAYY-O 4x150.</t>
  </si>
  <si>
    <t>PSC Ø110mm</t>
  </si>
  <si>
    <t>PSC Ø75 mm</t>
  </si>
  <si>
    <t>PSC Ø50 mm</t>
  </si>
  <si>
    <t>Označavanje svih kabela u svim razvodnim ormarima s trajnom oznakom.</t>
  </si>
  <si>
    <t>Označavanje svih ormara s Trajnom oznakom, sistemom zaštite, munjom i oznakom opasnosti.</t>
  </si>
  <si>
    <t>Izrada jednopolne i tropolne sheme NN bloka u TS ulika 1, Print 1P sheme na formatu A2 plastificiranje i postavljanje u prostoru NN, Označavanja svih odvoda s naznačenom maksimalnom strujom</t>
  </si>
  <si>
    <t>Ispitivanje električne instalacije od strane ovlaštene ustanove i izdavanje zapisnika o ispitivanju.</t>
  </si>
  <si>
    <t>* neprekinutosti zaštitnih vodiča</t>
  </si>
  <si>
    <t>* izolacijskog otpora električne instalacije</t>
  </si>
  <si>
    <t>* funkcionalnosti instalirane opreme</t>
  </si>
  <si>
    <t>* ispravnosti zaštite od indirektnog dodira</t>
  </si>
  <si>
    <t>* otpora uzemljenja</t>
  </si>
  <si>
    <t>* uzemljenja metalnih masa</t>
  </si>
  <si>
    <t>* podešenosti prekidaća</t>
  </si>
  <si>
    <t>* mjerenje struja kratkih spojeva na svim razvodnim ormarima</t>
  </si>
  <si>
    <t>Izrada projekta izvedenog stanja od strane ovlaštenog inžinjera u dva papirnata oblika te na CD mediju u PDF i DWG formatu.</t>
  </si>
  <si>
    <t>Nepredviđeni radovi priznaju se samo po odobrenju nadzornog inženjera:</t>
  </si>
  <si>
    <t>III.4</t>
  </si>
  <si>
    <t>U slučaju nuđenja drugih svjetiljaka od svjetiljaka navedenih u troškovniku potrebno je :</t>
  </si>
  <si>
    <t xml:space="preserve"> - napisati u ponudi točan tip svjetiljke koja se nudi kao zamijenska</t>
  </si>
  <si>
    <t xml:space="preserve"> - predočiti svijetlotehničke proračune iz kojih je razvidno da zadovoljavaju tražene svijetlotehničke vrijednosti prema zahtjevima iz projekta. Svijetlotehnički proračun treba biti izrađen u verificiranom programu Relux ili Dialux. Uz ponudu priložiti LDT fileove  nuđenih svjetiljki kako bi investitor mogao izvršiti svjetlotehničku provjeru</t>
  </si>
  <si>
    <t xml:space="preserve"> - Priložiti tehničku dokumentaciju (katalog ovjeren sa strane proizvođača) proizvođača ili certifikate / ispitna izvješča akreditiranih laboratorija, koji dokazuju da je nuđena svjetiljka istih električnih i mehaničkih karakteristika kao i projektirana</t>
  </si>
  <si>
    <t xml:space="preserve"> - priložiti dokaz jednakovrijednosti proizvoda u skladu s Zakonom o javnoj nabavi</t>
  </si>
  <si>
    <t>Troškovi utvrđivanja podzemnih instalacija uz prisustvo ovlaštenih predstavnika.</t>
  </si>
  <si>
    <t>Trasiranje i iskolčenje trase kabela na osnovu projektne dokumentacije.</t>
  </si>
  <si>
    <t>Odštemavanje "kape" na temelju stupa javne rasvjete (JR), odspajanje vodiča u priključnoj kutiji, demontaža stupa JR (h=6m) komplet sa rasvjetnim tijelom radi potrebe premještanja, komplet sa svim nespecifiicranim radovima</t>
  </si>
  <si>
    <t>Pažljivo odštemavanje postojećeg AB temelja stupa JR  dimenzija 60x60x60 cm kako se nebi oštetili napojni kablovi te odvoz istoga na deponiju.</t>
  </si>
  <si>
    <t>Demontaža postoječeg ormara Javne rasvijete,prije demontaže označavanje svih odlaznih kabela.</t>
  </si>
  <si>
    <t>Iskop kanala prosječne širine 40 ili  proširenje u zoni zajedničkih trasa, cm, dubine 80 cm u zemljištu mješovite ktg za postavu kablova sa odbacivanjem iskopanog materijala uz rub iskopa.U jediničnu cijenu uračunati i izradu proširenja i iskope za šahtove te ostala eventualna potrebna kopanja.</t>
  </si>
  <si>
    <t>Dobava i ugradnja samostojećeg razvodnog ormara oznake SSRO-JR Ormar je tvorničke sa pripadajućim postoljem u zaštiti IP55. Zatvarnje ormara s polucilindričnom bravom ASSA Abloy prema kodu investitora. Ormar se sastoji od sljedećih elemenata:</t>
  </si>
  <si>
    <t>* Samostojeći razvodni ormar tvorničke izvedbe dimenzije 1000x1250x312, komplet s postoljem, vratima i bravom, montažnom pločom, uvodnicama za kabele.</t>
  </si>
  <si>
    <t xml:space="preserve">Dobava i ugradnja glavnog prekidaća XT2 160 R100 100 Ekip LS/I 067 057 </t>
  </si>
  <si>
    <t xml:space="preserve">* Rastavna pruga, ABB, XLP 00 </t>
  </si>
  <si>
    <t xml:space="preserve">* osigurač (tip 00) 25A-80A     </t>
  </si>
  <si>
    <t>* Rastavna sklopka za cilindrične osigurače 10x38mm, 3P/32A</t>
  </si>
  <si>
    <t>* Cilindrični osigurač, 10x38, 20A, gG, 400V AC</t>
  </si>
  <si>
    <t xml:space="preserve">* automatski prekidač B10A-16A, 1P </t>
  </si>
  <si>
    <t>* prenaponska zaštita tip 1(B), 3P+N, MC 50-B/3+1 50kA</t>
  </si>
  <si>
    <t>* RCD 40/0,3A, 4P</t>
  </si>
  <si>
    <t xml:space="preserve">* automatski prekidač C10A, 1P </t>
  </si>
  <si>
    <t>* Grebenasta sklopka, 1-0-2/1P/20A, na DIN nosač</t>
  </si>
  <si>
    <t>* Instalacijski sklopnik 3P NO AC-3 50A- AC-1 100A s pomočnim kontaktima + NO+NC+TEF4-ON, TEF4-OFF</t>
  </si>
  <si>
    <t>* Instalacijski sklopnik 3P NC AC-3 50A- AC-1 100A s pomočnim kontaktima + NO+NC+</t>
  </si>
  <si>
    <t>* Uklopni sat, digitalni, godišnji, ASTRO, 2 kanala, 3ŠM</t>
  </si>
  <si>
    <t>* Hygrostat - Termostat 0-60°C, 40-90% rF, 1 C/O - 8A (AC240)</t>
  </si>
  <si>
    <t>* Grijač 15W/65°C sa priključnim stezaljkama</t>
  </si>
  <si>
    <t>* Ventilator s filterom 145x145x70mm IP54, 19 W/44 m3/h</t>
  </si>
  <si>
    <t>* Izlazni filter 145x145x26mm IP54</t>
  </si>
  <si>
    <t>Dobava i izrada rayhem spojnica za kabel tipa FG16OR 4x 16mm2, za potrebe produžavanja kabela za JR, komplet sa svim potrebnim nespecificiranim radovima</t>
  </si>
  <si>
    <t>Dobava, polaganje i spajanje kabela:</t>
  </si>
  <si>
    <t>FG16OR 4x 16mm2</t>
  </si>
  <si>
    <t>FG16OR 3x4 mm2</t>
  </si>
  <si>
    <t>FG16OR 5x1,5 mm2</t>
  </si>
  <si>
    <t>Izrada završetka na kabelu:</t>
  </si>
  <si>
    <t>Strojni ili ručni iskop rova bez obzira na ktg.  tla  dim.  70x70x70cm  za potrebe temelja stupa JR na novu lokaciju. Odvoz viška materijala na deponij.</t>
  </si>
  <si>
    <t>Betoniranje temelja rasvjetnog stupa betonom C16/20, dimenzije 0,6mx0,6mx0,6m, komplet sa ugradnjom rebraste cijev Ø50 mm  (3x1,5m),   sidrenih vijaka - potrebno izraditi nove za stupove JR   h=6m (Pali Campion).  Uračunati sav potreban materijal i rad za "šalovanje" ukoliko, uslijed neodgovarajućeg  iskopa, isto bude potrebno, te zbijanje materijala oko napravljenog temelja U cijenu temelje uračunati i potrebne sidrene ankere.</t>
  </si>
  <si>
    <t>Izvedba nadtemeljne kape stupa iz betona C16/20, sa izvedbom završne glazure na bočnim stijenkama okvira u potrebnoj glatkoj oplati . U cijenu uračunati potrebno šalovanje/oplatu.</t>
  </si>
  <si>
    <t>Iskop terena za temelj stupića niske rasvjete PLATEK PLATEK  TRIS 1800 , planiranje i nabijanje terena te izrada armiranobetonskog temelja stupa,  dimenzija 40x40x50 cm. U stavci je uračunato ostavljanje prodora za instalacije prilikom betonaže, sva potrebna oplata i postavljanje ankera.</t>
  </si>
  <si>
    <t>Izrada spoja stupa JR na uzemljivač sa izvodima izrađenim od Cu užeta 50 mm² duljine do 1,5 m, komplet sa potrebnom kombiniranom spojnicom FeZn traka/Cu uže. Nakon izrade spoja spojnicu antikorozivno zaštititi bitumenom.</t>
  </si>
  <si>
    <t>Montaža i spajanje postojećeg stupa JR i rasvjetnog tijela,  izradom "kape",  i svih potrebnih nespecificiranih radova</t>
  </si>
  <si>
    <t>Odspajanje i demontaža postojećeg stupića JR tipa PLATEK  TRIS 1800 code 3333612 radi potrebe premještanja, komplet sa svim nespecifiicranim radovima</t>
  </si>
  <si>
    <t>Iskop i vađenje postojećeg AB temelja gore navedenog stupića JR, premještaj na drugu lokaciju, komplet sa iskopom, ugradnjom postojećeg temelja i zatrpavanjem</t>
  </si>
  <si>
    <t>Montaža i spajenje postojećeg stupića JR tipa PLATEK  TRIS 1800 code 3333612 na novu lokaciju, komplet sa svim nespecifiicranim radovima</t>
  </si>
  <si>
    <t>Dobava i polaganje trake FeZn 25x4 u prethodno iskopani rov komplet s potrebnim spojnicama.</t>
  </si>
  <si>
    <t>Izrada spoja izjednačenja potncijala svjetiljke, u cijenu uračunati 1 m Pf kabela 6mm2 ts obostranim stopicama i spajanje</t>
  </si>
  <si>
    <t xml:space="preserve">Dobava i polaganje plastične savitljive cijevi crvene boje za polaganje u zemlju    za polaganje kablova rasvjete. </t>
  </si>
  <si>
    <t xml:space="preserve">Ø 40mm </t>
  </si>
  <si>
    <t xml:space="preserve">Ø 32mm </t>
  </si>
  <si>
    <t>DN - rasvjeta</t>
  </si>
  <si>
    <t>Dobava, montaža i spajanje  FCO gradilište rrasvjetni stupić Platek Tris 3333612TR.06, 26w 3000k Triac dimmabilni, 3685lm/2880lm visine 180cm fi160mm IP66 IK10 CLII boja aluminij komplet s priključnom kutijom i sidrenim ankerima 8950075 prema boji investitora</t>
  </si>
  <si>
    <t>a) dobava FCO gradilište, neistovareno</t>
  </si>
  <si>
    <t>b) istovar, ugradanja i spajanje i sav materijal potreban za ispunjenje stavke osim navedenog pod a)</t>
  </si>
  <si>
    <t>Dobava i ugradnje svijetiljke kao tip LUMENIA S1S.T.SA.12.30.002.3080.11.000.3.CPL ili jednakovrijedna koja mora zadovoljavat sljedece karakteristike::</t>
  </si>
  <si>
    <t>Maksimalna snaga svijetiljke: 30W</t>
  </si>
  <si>
    <t>Minimalni ukupni izlazni svjetlostni tok svijetiljke: 3725 lm</t>
  </si>
  <si>
    <t>Kućište i nasadnik svjetiljke izrađeni od tlačno lijevanog aluminija s antikorozivnim premazom.</t>
  </si>
  <si>
    <t>Konstrukcijski je gornja površina svjetiljke izvedena na način da su u tijelo svjetiljke integrirana rashladna rebra duž cijelog kućišta svjetiljke čime se osigurava bolje pasivno hlađenje (prirodnom konvekcijom zraka) LED modula i LED drivera.</t>
  </si>
  <si>
    <t>Pokrov svjetiljke od ravnog kaljenog stakla minimalne debljine 4 mm. Brtvljenje kućišta svjetiljke putem silikonske brtve, svi aplicirani vijci, podloške i matice od nehrđajućeg čelika.</t>
  </si>
  <si>
    <t>LED diode i/ili LED moduli u čvrstom i direktnom kontaktu s vanjskim dijelom kućišta. Nije dozvoljeno mehaničko pričvršćenje LED dioda i/ili LED modula putem termovodljive paste, termovodljivog ljepila, termovodljive trake ili nekog drugog materijala koji podrazumijeva da su LED diode i/ili LED moduli zalijepljeni (pričvršćeni) na kućište, za čiju bi zamijenu trebalo koristiti alat.</t>
  </si>
  <si>
    <t>Prihvat svjetiljke (nasadnik) za mogućnost montaže direktno na stup i konzolu promjera Ø60 mm. Nasadnik mora biti sastavni dio svjetiljke, adapteri nisu dopušteni.</t>
  </si>
  <si>
    <t>Modularna konstrukcija svjetiljke koja ima mogućnost višestrukog otvaranja kućišta (bez upotrebe alata) za potrebe servisa na stupu ili konzoli.</t>
  </si>
  <si>
    <t>Mogućnost zasebne zamjene: LED modula, odvodnika prenapona, LED drivera.</t>
  </si>
  <si>
    <t>Prekid napajanja u slučaju otvaranja ili servisiranja svjetiljke. U svjetiljci treba bit ugrađena rastavna sklopka koja dovodi svjetiljku u beznaponsko stanje prilikom otvaranja kućišta.</t>
  </si>
  <si>
    <t>Programabilni driver svjetiljke - mora omogućiti jednostavno programiranje režima rada svjetiljke. Mogućnost programskog podešavanja bežičnim (bez obzira na protokol / način programiranja npr. NFC, BT, WiFi, indukcijski, itd.) programatorom bez potrebnog vlastitog napajanja svjetiljke.</t>
  </si>
  <si>
    <t>Mogučnost automatske regulacija nivoa svjetlosnog toka na 5 razina prema zahtjevu naručitelja.</t>
  </si>
  <si>
    <t>Svjetiljka mora imati SR driver i standardan zhaga 18 konektor koji omogučava nadgradnju svjetiljke s modulom za bežičnu komunikaciju.</t>
  </si>
  <si>
    <t>Masa svjetiljke ≤ 6 kg.</t>
  </si>
  <si>
    <t>Stupanj zaštite od prodora prašine i vode: min. IP66</t>
  </si>
  <si>
    <t>Stupanj zaštite od mehaničkog udara: min. IK 09</t>
  </si>
  <si>
    <t>Korelirana temperatura nijanse bijelog svjetla (CCT): 3000 K ±5%</t>
  </si>
  <si>
    <t>CRI  indeks – indeks uzvrata boje minimalno 80,</t>
  </si>
  <si>
    <t xml:space="preserve">ULOR: 0%, </t>
  </si>
  <si>
    <t>Životni vijek LED modula: minimalno 100.000 h uz održavanje 80% inicijalnog svjetlosnog toka svih svjetiljki (oznaka L80B10≥100.000 sati)</t>
  </si>
  <si>
    <t>Napon napajanja: 220 V AC - 240 V ACFrekvencija napajanja: 50 Hz - 60 Hz</t>
  </si>
  <si>
    <t>Temperaturno područje rada: raspon radne temperature okoline od -40°C do +45°C (nije dozvoljena primjena svjetiljke s aktivnim hladilom)</t>
  </si>
  <si>
    <t>Prenaponska zaštita 10kV /10 kA izvedena zasebnim uređajem sa indikacijom ispravnosti unutar kućišta svjetiljke. Dodatna prenaponska zaštita koja nije integrirana u predspojnoj napravi a ista omogućava promjenu zaštitnog elementa odvojeno od ostalih komponenti svjetiljke.</t>
  </si>
  <si>
    <t xml:space="preserve">Klasa električne zaštite: klasa I </t>
  </si>
  <si>
    <t>Izjavu o sukladnosti proizvođača – CE znak</t>
  </si>
  <si>
    <t>ENEC certifikat</t>
  </si>
  <si>
    <t>Jamstvo proizvođača min 5 godina</t>
  </si>
  <si>
    <t>Zakonom o tehničkim zahtjevima za proizvode i ocjenjivanje sukladnosti (NN 20/10.), a obavezno:</t>
  </si>
  <si>
    <t>Certifikat sukladan Pravilniku o elektromagnetskoj kompatibilnosti (NN 23/11.)</t>
  </si>
  <si>
    <t>Certifikat sukladan Pravilniku o električnoj opremi namijenjenoj za uporabu unutar određenih naponskih granica (NN41/10.)</t>
  </si>
  <si>
    <t>b) istovar, ugradanja i spajanje na stupu visine 6m</t>
  </si>
  <si>
    <t>c) programiranje svjetiljke prema zahtijevu investitora</t>
  </si>
  <si>
    <t>Ispitivanje električne instalacije javne rasvjete od strane ovlaštene ustanove i izdavanje zapisnika o ispitivanju.</t>
  </si>
  <si>
    <t>neprekinutosti zaštitnih vodiča</t>
  </si>
  <si>
    <t>izolacijskog otpora električne instalacije</t>
  </si>
  <si>
    <t>funkcionalnosti instalirane opreme</t>
  </si>
  <si>
    <t>ispravnosti zaštite od indirektnog dodira</t>
  </si>
  <si>
    <t xml:space="preserve">otpora uzemljenja </t>
  </si>
  <si>
    <t>Nepredviđeni radovi priznaju se samo po odobrenju nadzornog inženjera :</t>
  </si>
  <si>
    <t>Dobava  FCO gradilište seta čuvara parkinga komplet s pripadnom opremom za 8 parkingih mijesta:</t>
  </si>
  <si>
    <t>Parking motor UNIPARK (fiksni) tip:001UNIP</t>
  </si>
  <si>
    <t>Pojedinačna parkirna prepreka - mala tip:001ARK1</t>
  </si>
  <si>
    <t>Centrala za 24V DC motor 001UNIP tip:002ZL22</t>
  </si>
  <si>
    <t>Modul za centralu 002ZL22 tip:002LM22</t>
  </si>
  <si>
    <t>Antena tip:001TOP-A433N</t>
  </si>
  <si>
    <t>Prijemnik, frekvencija 433.92 MHz tip:001AF43S</t>
  </si>
  <si>
    <t>Daljinski upravljač dvokanalni 433,92 MHz tip:001TOP-432EE</t>
  </si>
  <si>
    <t>Ugradnja, spajanje i programiranje kompleta iz predhodne stavke.</t>
  </si>
  <si>
    <t>Dobava  FCO gradilište seta čuvara parkinga komplet s pripadnom opremom za 6 parkingih mijesta:</t>
  </si>
  <si>
    <t>Dobava  FCO gradilište seta čuvara parkinga komplet s pripadnom opremom za 5 parkingih mijesta:</t>
  </si>
  <si>
    <t>III.5.6</t>
  </si>
  <si>
    <t>Dobava  FCO gradilište seta čuvara parkinga komplet s pripadnom opremom za 4 parkingih mijesta:</t>
  </si>
  <si>
    <t>Izrada podložnog temelja od betona C16/20 s dvije armaturne mrežom za potrebe montaže UMI-PARK čuvara parkinga. Dimenzije 1000x400x150mm. Kroz temelj je potrebno točno mikrolocirati izlay dolazne rebraste cijevi za napajanje čuvara parkinga.</t>
  </si>
  <si>
    <t>Dobava i polaganje kabela FG160R 3x1,5 mm2  za potrebe napajanja čuvara parkinga</t>
  </si>
  <si>
    <t>Dobava i polaganje rebraste cijevi fi 20mm</t>
  </si>
  <si>
    <t>Dobava okruglog fi 60 stupa toplopocinčanog visine 2m opremljenog s tablom dimenzija 40x60 cm gornjoj zoni s oznakama parkinga prema grafičkom riješenju investitora komplet s potrebnim temeljenjem stupa.</t>
  </si>
  <si>
    <t>Izrada temelja dimenzija 40x30 cm za potrebe motaže stupa/nosaća automatika centrala betonom C16/20</t>
  </si>
  <si>
    <t>Dobava i ugranjda nosaća centrala. Izrađen od kvadratnog željeznog  toplocinčanog profila dimenzija 250x50x1200mm  debljine 1mm bojanog u antracit boju u tri sloja. Nosač mora imati predviđene rupe za izlaz kablova te četri rupe s navojem M5 za direktno šarafljenje i fiksiranje centrale. S gornje strane zatvoren profil, u donjoj zoni proširenje i pričvrsna stopa za prihvat i temeljenje istog. Uz nosač cse ispuručuju sidreni vijci i  4x inox ukrasne matice</t>
  </si>
  <si>
    <t>Iskop bez obzira na kategoriju tla za temelj samostojećeg razvodnog ormara (dxšxv) dim. 1,2x0,7x1m =0,84m³. Izrada tucaničke podloge za ormarić debljine 10 cm (1,2 x 0,5m). Izrada betonske podloge za ormarić  debljine 10 cm (1,2 x 0,5m). Zatrpavanje oko temelja ormarića SSRO, uz zbijanje materijala oko temelja.</t>
  </si>
  <si>
    <t>Izrada spoja ormarića na uzemljivač sa izvodima izrađenim od Cu užeta 50mm² duljine do 3,0 m, komplet sa potrebnom kombiniranom spojnicom FeZn traka/Cu uže, te spojnicom za prihvat na mobilnu kućicu. Nakon izrade spoja spojnicu antikorozivno zaštititi bitumenom.</t>
  </si>
  <si>
    <t>Dobava i ugradnja samostojećeg razvodnog ormara za razdjel TV signala oznake ANT1,2,3. Ormar je tvorničke izvedbe sa pripadajućim postoljem i montažnom pločom, sve u zaštiti IP55. Ormar se sastoji od sljedećih elemenata:</t>
  </si>
  <si>
    <t>* Samostojeći razvodni ormar tvorničke izvedbe dimenzije 800x1000x320, komplet s postoljem, vratima i bravom, montažnom pločom, uvodnicama za kabele.</t>
  </si>
  <si>
    <t>* Teretna sklopka, rastavljač (izolator), 40A, 1P</t>
  </si>
  <si>
    <t>* RCD 40/0,03A, 2P</t>
  </si>
  <si>
    <t>* Priključnica 230V, 16A, na DIN nosač</t>
  </si>
  <si>
    <t>* Dobava i ugradnja aktivne i pasivne opreme za antenski razvod:
- Programabilno pojačalo 55dB gain/UHF, FM/DAB pass 35dB Gain; tip kao Ikusi ONE-118v2, kom 1
- dijelitelj vertikalni 12-grani, 5-2400 MHz, kom 2
- dijelitelj antenski 2-grani, 5-2400 MHz, kom 1
- F konektor 11m kompresijski HQ, kom 30
- kabel koaksijalni RG11, m' 2</t>
  </si>
  <si>
    <t>* sabirnice, stezaljke, natpisne pločice, ožičenje, jednopolna shema, F konektori te atest ovlaštene ustanove</t>
  </si>
  <si>
    <t>Pozicija centralne antenske stanice - dobava i ugradnja materijala - priprema za spajanje novog antenskog razvoda
Antenski odcjepnik 1-grani 8dB, prolazno gušenje 2,5dB, kom 1
F- konektor 7mm kompresijski, HQ, kom 2
F- konektor 11mm kompresijski, HQ, kom 1
Kabel koaksijalni KOKA3000, m' 3
Podešavanje razina signala antenske stanice i pojačala, kom 1</t>
  </si>
  <si>
    <t>III.6.5</t>
  </si>
  <si>
    <t>Dobava i polaganje koaksijalnog kabela u prethodno položene cijevi:
Kabel koaksijalni RG11</t>
  </si>
  <si>
    <t>Dobava i ugradnja opreme za priključak mobilne kućice, priključivanje mobilne jedinice:
- F konektor 11mm kompresijski HQ, kom 1
- F spojnica ž-ž HQ, kom 1
- F konektor 7mm kompresijski HQ, kom 1
- PVC kutija IP 45 100x100mm kpl s uvodnicama, kom 1</t>
  </si>
  <si>
    <t>Uvlačenje kabela u samostojeće ormariće te spoj na razdjelnik u razdjelnom ormaru.</t>
  </si>
  <si>
    <t>Dobava i polaganje plastične savitljive cjevi žute boje promjera 50mm za uvlačenje kabela antenske instalacije.</t>
  </si>
  <si>
    <t>Mjerenje priključnica analizatorom spektra, izdavanje mjernog lista</t>
  </si>
  <si>
    <t>kanal 40/80 cm</t>
  </si>
  <si>
    <t xml:space="preserve">Dobava i montaža tipskog montažnog zdenca kao HIDROEX FI 600 s ljevanoželjeznim poklopcem 250 kN. </t>
  </si>
  <si>
    <t>Dobava i montaža tipskog plastičnog zdenca 40x40 cm komplet s betoniranjm po ugradnju širine 10 cm u dunini od 20 cm betonom MB 25</t>
  </si>
  <si>
    <t>Dobava i polaganje plastične PEHD cijevi Ø 50mm.</t>
  </si>
  <si>
    <t>Dobava i polaganje plastične PSC cijevi Ø 50mm.</t>
  </si>
  <si>
    <t>Strojni iskop temelja za samostojeći ormarić 0,8mx0,8mx0,8m bez obzira na kategoriju zemljišta, planiranjem dna građevne jame, te zbijanjem  Ms-40MN/m2 prije betoniranja temelja. (U jediničnu cijenu uračunati i potrebno proširenje da se iskop napravi do tražene dubine.) Odvoz viška materijala na deponij.</t>
  </si>
  <si>
    <t>Betoniranje temelja samostojećeg ormarića betonom C16/20, dimenzije 0,8mx0,8mx0,8m = 0,512 m3 sa ugradnjom:</t>
  </si>
  <si>
    <t>* rebraste cijev Ø50 mm  (6x1,5m) do zdenca pored temelja</t>
  </si>
  <si>
    <t>* ankera - isporučuju se zajedno sa ormarićem</t>
  </si>
  <si>
    <t>Spajanja optičkog kabela u GKO. U cijenu potrebno uključiti sljedeću opremu i radove:</t>
  </si>
  <si>
    <t xml:space="preserve">* optički prespojni panel 19", sastavljen od maske optičkog prespojnog panela za smještaj 24 LC-LC međukonektora i kazete za 24 pigtaila, s protuprašnim  poklopcima (proizvođača R&amp;M)                                      </t>
  </si>
  <si>
    <t xml:space="preserve">*LC-LC međukonektor                                                              </t>
  </si>
  <si>
    <t xml:space="preserve">*SM (single-mode) svjetlovodnog LC konektora za 9/125μm                                  </t>
  </si>
  <si>
    <t xml:space="preserve">* Varenje optičkih niti                     </t>
  </si>
  <si>
    <t xml:space="preserve">* Cjevčica za zaštitu opt. Spoja duljine 60mm                      </t>
  </si>
  <si>
    <t>* mjerenje optike OTDR metodom i izdavanje atesta</t>
  </si>
  <si>
    <t>· priprema kablova za spajanje (uvlačenje u ormar, uvod u razdjelnik, blankiranje, označavanje) spajanje optike kablova na razdjelnike sa svim potrebnim sitnim ne specificiranim priborom.</t>
  </si>
  <si>
    <t xml:space="preserve">Dobava i polaganje (uvlačenje u ranije položene cijevi DTK kanalizacije) optičkog kabela A-DQ(ZN)B2Y (single mode) sa 24 niti, ojačanjem i zaštitom od glodavca, za vanjsku primjenu, od glavnog rack ormara u marketu novo predviđenih komunikacijskih ormarića.  </t>
  </si>
  <si>
    <t xml:space="preserve">Dobava i polaganje (uvlačenje u ranije položene cijevi DTK kanalizacije) optičkog kabela A-DQ(ZN)B2Y (single mode) sa 12 niti, ojačanjem i zaštitom od glodavca, za vanjsku primjenu, od komunikacijskog ormarića do antenskog ormara i ulazne rampe .  </t>
  </si>
  <si>
    <t xml:space="preserve">Dobava i polaganje komunikacijskog kabela za vanjsku primjenu Cat6 S/FTP  4x2xAWG23/1PE u prethodno položene cijevi. </t>
  </si>
  <si>
    <t>Dobava i ugradnja samostojećeg ormara oznake KOM1/1 za potrebe ugradnje komunikacijske opreme, kopletan ožičen, spojen sa potrebnim oznakama elemenata i sljedećom opremom:</t>
  </si>
  <si>
    <t>Komunikaciski samostojeći razvodni ormar tvorničke izvedbe dimenzije cca 1200x600x500, predopremljeni ormar s jednostukom stijenkom za vanjsku primjenu, osnovni ormar sa podnom pločom u tri dijela, 25mm perforirani okvir u bazi, krovu i po dubini ormara, prednja vrata sa držačem vrata, ručicom i cilindar bravom, vodilicama za ugradnju 19" komunikacijske opreme, materijal: aluminij, stupanj zaštite IP55, tip kao RITAL CS 9783.530 te opremljen sljedećom opremom:</t>
  </si>
  <si>
    <t>* Metalna temeljna ploča u donjem djelu ormara.</t>
  </si>
  <si>
    <t>* Distriblok 160A za prihvat CU užeta 50mm²</t>
  </si>
  <si>
    <t>* Odvodnik prenapona 25kA, 280V, 2P tip kao V25-B+C/2-280 "OBO"</t>
  </si>
  <si>
    <t>* Teretna sklopka, rastavljač (izolator),40A, 1P</t>
  </si>
  <si>
    <t>* RCD 25/0,03A, 2P</t>
  </si>
  <si>
    <t xml:space="preserve">* Automatski prekidač B10A, 10kA, 1P </t>
  </si>
  <si>
    <t>* Grijač 20W/65°C sa priključnim stezaljkama</t>
  </si>
  <si>
    <t>* Svjetiljka za ormar s drškom, stalkom i produžnim kabelom</t>
  </si>
  <si>
    <t>* 19" napojna letva sa 8xshuko+prekidač, 1U, kabel 2m,</t>
  </si>
  <si>
    <t xml:space="preserve">* Vertikalne nosače 19" </t>
  </si>
  <si>
    <t xml:space="preserve">* optički prespojni panel 19", sastavljen od maske optičkog prespojnog panela za smještaj 12 SC-SC međukonektora i kazete, s protuprašnim  poklopcima (proizvođača R&amp;M)                                      </t>
  </si>
  <si>
    <t xml:space="preserve">* Prespojni optički kabel SC-SC, 2m                                                              </t>
  </si>
  <si>
    <t xml:space="preserve">* SM (single-mode) svjetlovodnog SC konektora za 9/125μm                                  </t>
  </si>
  <si>
    <t xml:space="preserve">* SC-APC međukonektor                                                              </t>
  </si>
  <si>
    <t xml:space="preserve">* SM (single-mode) svjetlovodnog SC-APC konektora za 9/125μm                                  </t>
  </si>
  <si>
    <t xml:space="preserve">*S/FTP 24 portni patch panel (proizvođača R&amp;M)                                      </t>
  </si>
  <si>
    <t xml:space="preserve">*S/FTP završni modul s terminiranjem istog i označavanjem                             </t>
  </si>
  <si>
    <t>* Prespojni kabel Cat6, 650MHz u dužini do 2m</t>
  </si>
  <si>
    <t>* Priprema kablova za spajanje (uvlačenje u ormar, uvod u razdjelnik, blankiranje, označavanje) spajanje optike kablova na razdjelnike sa svim potrebnim sitnim ne specificiranim priborom.</t>
  </si>
  <si>
    <t>Strojni iskop temelja komunikacijskog ormara 0,8mx0,8mx0,5m bez obzira na kategoriju zemljišta, planiranjem dna građevne jame, te zbijanjem  Ms-40MN/m2 prije betoniranja temelja. (U jediničnu cijenu uračunati i potrebno proširenje da se iskop napravi do tražene dubine.) Odvoz viška materijala na deponij.</t>
  </si>
  <si>
    <t>Montaža i spajanje postojećeg slobodnostojećeg komunikaciskog ormara.  U sklopu montaže uračunat sljedeće radove:</t>
  </si>
  <si>
    <t xml:space="preserve"> - varenje 12 niti optike na postojeći pane</t>
  </si>
  <si>
    <t xml:space="preserve"> - terminiranje na postojeći patch panel S/FTP kablova</t>
  </si>
  <si>
    <t xml:space="preserve"> - Priprema kablova za spajanje (uvlačenje u ormar, uvod u razdjelnik, blankiranje, označavanje) spajanje optike kablova na razdjelnike sa svim potrebnim sitnim ne specificiranim priborom.</t>
  </si>
  <si>
    <t>DN INF</t>
  </si>
  <si>
    <t>Besprekidno napajanje za opremu u KO, tip/model:UPS APC Easy UPS On-Line SRV RM 1000VA 230V (SRV1KRI)</t>
  </si>
  <si>
    <t>- dobava</t>
  </si>
  <si>
    <t>- montaža u komunikacijski ormar sa uključenim spojnim i potrošnim materijalom potrebnim za montažu i spajanje.</t>
  </si>
  <si>
    <t xml:space="preserve">Wifi pristupna točka, koja se sastoji od:
- AP Ruckus ZoneFlex H320 (P/N: 901-H320-EU00),
- Zidni nosač za Ruckus H320 (P/N: 902-1120-0000) </t>
  </si>
  <si>
    <t>- montaža i spajanje</t>
  </si>
  <si>
    <t>Dobava licenci: SZ/(v)SCG AP license for 1 AP</t>
  </si>
  <si>
    <t>Cisco switch model: C9200L-24P-4G-E (Catalyst 9200L 24-port PoE+, 4 x 1G, Network Essentials)</t>
  </si>
  <si>
    <t xml:space="preserve"> - montaža i spajanje i parametriranje</t>
  </si>
  <si>
    <t>Dobava: SFP GLC-LH-SMD= ; (1000BASE-LX/LH SFP transceiver module, MMF/SMF, 1310nm, DOM; Kompatibilni sa Cisco preklopnicima)</t>
  </si>
  <si>
    <t>Dobava i ugradnja  - Mrežna zaštita LZ NET 6 RJ45 PoE pro</t>
  </si>
  <si>
    <t>Izrada spoja komunikacijskog ormara na uzemljivač sa izvodima izrađenim od Cu užeta 50 mm² duljine do 2 m, komplet sa potrebnom kombiniranom spojnicom FeZn traka/Cu uže. Nakon izrade spoja spojnicu antikorozivno zaštititi bitumenom.</t>
  </si>
  <si>
    <t>Dobava i ugradnje kabelske spojnice  za spoj 2x12 SM +1x24SM optičkih kabela komplet s varenjem.</t>
  </si>
  <si>
    <t>Montaža na stup i parametrianje postoječeg  AP Ruckus Wireless ZF7762 (901-7762-EU01)</t>
  </si>
  <si>
    <t>Dobava IP 55 razvodne kutije s uvodnicama za montažu na stup. U kutiju se izvodi prespoj FTP kabela te montira prenaponska zaštita. U Cijenu ukalkulirat 4 m Pf 6 mm2 s spajanjem i stopicama zbog uzemljenja.</t>
  </si>
  <si>
    <t xml:space="preserve">Dobava i ugradnja te spajanje prenaponske zaštite DEHN DPA M CAT 6 RJ45S 48 code 929100 komplet s potrebnim sitnomontažno spojnim materijalom zaštite </t>
  </si>
  <si>
    <t>Mjerenje i izdavanje certifikata kvalitete instaliranih S/FTP veza
  - sukladnost izmjerenih vrijednosti s vrijednostima prema normi HRN
EN 50173:1 za "Class E", odnosno TIA/EIA 568-B.1:2001 za Cat.6 "channel" 
i mjerenja obaviti prema zahtjevima iz norme EN 50346 (IEC61835)( obracun po mjerenom kabelu)</t>
  </si>
  <si>
    <t>Mjerenje i izdavanje certifikata kvalitete FO SingleMode veza
   - sukladnost izmjerenih vrijednosti s vrijednostima prema normi HRN
EN 50173:1 za Svjetlovodni "Link"  (obračun mjerenje po optičkoj niti)</t>
  </si>
  <si>
    <t xml:space="preserve">Izrada dokumentacije izvedenog stanja sustava strukturnog kabliranja (u DWG formatu):
- dokumentacija stvarno izvedenog stanja na realizaciji generičkog sustava kabliranja, prema dobivenim podlogama
- s logičkim shemama, planovima polaganja kabelskih kanala, dispozicijskim nacrtima razdjelnika i opreme
- s tabelama spajanja kabela
- s dokazima o sukladnosti, katalozima i tehničkom dokumentacijom ugrađene opreme i uređaja
- s prilogom certifikata mjernih rezultata u digitalnom obliku </t>
  </si>
  <si>
    <t xml:space="preserve">Nepredviđeni radovi priznaju se samo po odobrenju nadzornog inženjera </t>
  </si>
  <si>
    <t/>
  </si>
  <si>
    <t>Iskop kanala prosječne širine 40  cm, dubine 80 cm u zemljištu mješovite ktg za postavu kablova sa odbacivanjem iskopanog materijala uz rub iskopa.U jediničnu cijenu uračunati i izradu proširenja i iskope za šahtove te ostala eventualna potrebna kopanja. Zatrpavanje po polaganju instalacije te odvoz  viška materijala.</t>
  </si>
  <si>
    <t>Isto kao i prethodna stavka, samo pocinčane cijevi. Pocinčane cijevi prof.3/4" se koriste za ulaz sa osnovne PEHD instalacije u šahtove gdje se postavljaju ventili za MH u dužini od cca 1-2 m. U cijenu uključiti sve potrebne fazone, spojni i brtveni materijal od cijevi do ventila (ventili su u posebnoj stavci). U jediničnu cijenu uključen je sav potreban rad, materijal i transport. Obračun sve u kpl za jedan priključak.</t>
  </si>
  <si>
    <t>I.8.</t>
  </si>
  <si>
    <t>a) beton C25/30 VNP</t>
  </si>
  <si>
    <t>b) armatura MAG 500/560, Q 636, Q 785; RA 400/500</t>
  </si>
  <si>
    <t>kg</t>
  </si>
  <si>
    <t>c) oplata v=35</t>
  </si>
  <si>
    <t>m1</t>
  </si>
  <si>
    <t>a) beton  C25/30 VNP</t>
  </si>
  <si>
    <t>c) glatka jednostrana oplata</t>
  </si>
  <si>
    <t>c) dvostrana glatka oplata</t>
  </si>
  <si>
    <t>a) beton C16/20</t>
  </si>
  <si>
    <t>b) armatura, šipkasta B500B</t>
  </si>
  <si>
    <t>a) beton C25/30</t>
  </si>
  <si>
    <t>b) glatka oplata</t>
  </si>
  <si>
    <t xml:space="preserve">b) armatura Mag 500/569 Q-257 </t>
  </si>
  <si>
    <t>ISKOP ZA ŠKOLJKU BAZENA I KOMPENZACIJSKOG FILTERSKOG OKNA</t>
  </si>
  <si>
    <t>* količine za 1 bazen, na kraju je zbroj za 3 bazena</t>
  </si>
  <si>
    <t>BETONIRANJE PODLOGE ISPOD TEMELJNE PLOČE</t>
  </si>
  <si>
    <t>BETONIRANJE AB TEMELJNE PLOČE</t>
  </si>
  <si>
    <t>BETONIRANJE AB ŠKOLJKE BAZENA</t>
  </si>
  <si>
    <t>BETONIRANJE PRELJEVNOG KANALA I VRHA ZIDA</t>
  </si>
  <si>
    <t>BETONIRANJE NOGOPERA</t>
  </si>
  <si>
    <t>BETONIRANJE STROPNE AB PLOČE</t>
  </si>
  <si>
    <t>BETONIRANJE TEMELJNE PLOČE SUNČALIŠTA</t>
  </si>
  <si>
    <t>DOBAVA I UGRADNJA TUŠA</t>
  </si>
  <si>
    <t>Strojni iskop bez obzira na ktg. jame za potrebe školjke bazena i kompenzacijskog filterskog okna sa odbacivanjem skinutog materijala u stranu i deponiranje odnosno odvoz istog na za to registriranu deponiju. Rastresitost materijala u cijeni i neće se posebno priznavati, stranice iskopa pravilne i iskop van zadanog gabarite se ne obračunava. Okvirno u tlocrtu školjka 5x6 m' te okna komenzacije i filterske stanice + dodatak kako bi se moglo izvesti šalovanje i izolacija školjke. Bazen ima bubrežni oblik u tlocrtu, te cijeli iskop treba uskladit sa oblikom tlocrta bazena.  U jediničnoj cijeni stavke uključen je sav potreban rad, materijal i transport. Obračun po m3.</t>
  </si>
  <si>
    <t>Nabijanje temeljnog tla , betoniranje betonske podloge ispod temeljne ploče betonom C12/15 debljine 10 cm. U jediničnoj cijeni stavke uključen je sav potreban rad, materijal i transport. Obračun po m3.</t>
  </si>
  <si>
    <t>Betoniranje AB školjke bazena d= 25 cm, visine okvirno 130 cm , te stijenki kompenzacijskog okna i filter stanice d=15cm betonom C25/30 VNP u dvostranoj glatkoj oplati. Prije betoniranja, u stijenkama bazena moraju biti postavljene sve bazenske instalacije. Nikakva naknadna probijanja nisu dozvoljena. Beton vodonepropusan. U kalkulaciji voditi računa da je tlocrt bazena bubrežnog oblika te je potrebna glatka savitljiva, zaobljena oplata. U jediničnoj cijeni stavke uključen je sav potreban rad, materijal i transport. Obračun kako slijedi:</t>
  </si>
  <si>
    <t>Betoniranje gornjeg segmenta stijenki bazena kao preljeva bazena. Rigol presjeka 25/25cm (sa ležišten za PVC rešetku) odnosno svjetlih mjera presjeka 15/15cm. Sam rigol se može smatrati kao betonski element, proširenje obodnih zidova školjke u gornjem segmentu kada se zid debljine 25cm proširuje na okvirno presjek 45/40cm u kojem se nalazi spomenuti rigol presjeka 15/15cm. U jediničnoj cijeni stavke uključen je sav potreban rad, materijal i transport. Obračun kako slijedi:</t>
  </si>
  <si>
    <t>Betoniranje nogopera odnosno higijenskog bazenčića za pranje nogu uz bazen. Nogoper dim. 100/80/20 cm. U jediničnoj cijeni stavke uključen je sav potreban rad, materijal i transport. Obračun kako slijedi:</t>
  </si>
  <si>
    <t>Betoniranje temeljne ploče sunčališta. Ploča betonom MB 25 u debljini od 10cm , dilatirana u polja rastera 5 m'. Ista se betonira u blagom padu od školjke bazena. Armatura i oplata jednostarna u cijeni. U jediničnoj cijeni stavke uključen je sav potreban rad, materijal i transport. Obračun po m2.</t>
  </si>
  <si>
    <t>dezinfekcija i ispiranje</t>
  </si>
  <si>
    <t>bakteriološka analiza uzoraka</t>
  </si>
  <si>
    <t>ugradnja i anker vijci</t>
  </si>
  <si>
    <t>I.8.1.</t>
  </si>
  <si>
    <t>I.8.2.</t>
  </si>
  <si>
    <t>I.8.3.</t>
  </si>
  <si>
    <t>I.8.4.</t>
  </si>
  <si>
    <t>I.8.5.</t>
  </si>
  <si>
    <t>I.8.6.</t>
  </si>
  <si>
    <t>I.8.7.</t>
  </si>
  <si>
    <t>I.8.8.</t>
  </si>
  <si>
    <t>I.8.9.</t>
  </si>
  <si>
    <t>I.8.10.</t>
  </si>
  <si>
    <t>I.8.11.</t>
  </si>
  <si>
    <t>I.8.12.</t>
  </si>
  <si>
    <t>I.8.13.</t>
  </si>
  <si>
    <t>I.8.14.</t>
  </si>
  <si>
    <t>GRAĐEVINSKO-OBRTNIČKI RADOVI UKUPNO:</t>
  </si>
  <si>
    <t>PROŠIRENJE PROMETNICE UKUPNO</t>
  </si>
  <si>
    <t>GRAĐEVINSKI RADOVI NA IZGRADNJI 3 BAZENA</t>
  </si>
  <si>
    <t>Dobava i ugradnja samostojećeg razvodnog ormara oznake  ROMH 1/5, ROMH 1/5.3 i ROMH 1/5.1   za priključak do8 mobilnih kućica. Ormar je tvorničke izvedbe sa pripadajućim postoljem u zaštiti IP55. Ormar se sastoji od sljedećih elemenata:</t>
  </si>
  <si>
    <t>PRIPREMNO DEMONTAŽNI RADOVI</t>
  </si>
  <si>
    <t xml:space="preserve"> ISKOP, UREĐENJE I ZATRPAVANJE KABELSKOG KANALA</t>
  </si>
  <si>
    <t>ELEKTROMONTAŽNI RADOVI</t>
  </si>
  <si>
    <t>U slučaju nuđenja drugih svjetiljaka od svjetiljaka navedenih u troškovniku potrebno je:</t>
  </si>
  <si>
    <t>DTK, INFORMATIČKA INSTALACIJA I OPREMA (WI-FI, AP)</t>
  </si>
  <si>
    <t>OPĆI UVJETI</t>
  </si>
  <si>
    <t>Nepredviđeni radovi priznaju se samo po odobrenju nadzornog inženjera</t>
  </si>
  <si>
    <t>OZNAKE ZA PARKIRNA MJESTA - PLOČICE U RUBNJAKU</t>
  </si>
  <si>
    <t>OZNAKE ZA MH - BROJEVI - broj kućice postavljen na kućici</t>
  </si>
  <si>
    <t xml:space="preserve">OBAVIJESNA TABLA - PARKING - 600x600 mm </t>
  </si>
  <si>
    <t>SMJEROKAZI  (PUTOKAZI) - smještajne jedinice i emergency exit</t>
  </si>
  <si>
    <t>12 SMJEROKAZA SA BORJEM MH + 4 EMERGENCY EXIT</t>
  </si>
  <si>
    <t xml:space="preserve">SMJEROKAZI SADRŽAJI U KAMPU </t>
  </si>
  <si>
    <t>OBAVIJESNA TABLA - KUĆNI RED KAMPA - 700x900 mm</t>
  </si>
  <si>
    <t xml:space="preserve">OBAVIJESNA TABLA - TLOCRT / KUĆNI RED BAZENA - 600x600 mm </t>
  </si>
  <si>
    <t>OBAVIJESNA TABLA - TLOCRT / KUĆNI RED BAZENA - 400x600 mm - preljepljivanje i dorada</t>
  </si>
  <si>
    <t xml:space="preserve">Pregled bazenske vode od strane Zavoda za javno zdravstvo, te dobivanje analitičkog izvješća o fizikalno - kemijskim i bakteriološkim zadovoljavajućim karakteristikama vode u bazenu. </t>
  </si>
  <si>
    <t>Betoniranje poklopne ploče kompenzacijskog i filtrerskog okna u debljini od 10 cm. U jediničnoj cijeni stavke uključen je sav potreban rad, materijal i transport. Obračun kako slijedi:</t>
  </si>
  <si>
    <t>Betoniranje AB temeljne ploče školjke bazena 25 cm betonom C25/30 VNP. Spoj ploče i nadtemeljnog zida mora biti spojen na vodotijesan način (radna fuga-kutna spojna gumena traka, ekspandirana traka u cijeni). Vanjski rub temeljne ploče radi šireg iskopa za izradu dvostrane oplate zida mora biti zatvoren jednostranom oplatom. Beton vodonepropusan. U sklopu AB ploče izvesti otvoreni AB šaht u strojarnici za potopnu odvodnju vode kod redovnog pražnjenja bazena, u slučaju havarije i pranja poda strojarnice. Dimenzija 50x50x50. U kalkulaciji voditi računa da je tlocrt bazena bubrežnog oblika, te je potrebna glatka savitljiva, zaobljena oplata. U jediničnoj cijeni stavke uključen je sav potreban rad, materijal i transport. Obračun kako slijedi:</t>
  </si>
  <si>
    <t>ISPITIVANJE VODONEPROPUSNOSTI KANALIZACIJE</t>
  </si>
  <si>
    <t>TLAČNA PROBA NOVOIZVEDENE VODOVODNE INSTALACIJE</t>
  </si>
  <si>
    <t>DEZINFEKCIJA I BAKTERIOLOŠKA ANALIZA</t>
  </si>
  <si>
    <t>DOBAVA I UGRADNJA PENJALICA ZA ULAZ U STROJARNICU</t>
  </si>
  <si>
    <t>Dobava i ugradnja 5 komada penjalica od pocinčanog materijala za ulaz u strojarnicu, premoštavanje visine do 1,90 m prema dogovoru sa investitorom. U jediničnoj cijeni stavke uključen je sav potreban rad, materijal i transport. Obračun sve u kpl.</t>
  </si>
  <si>
    <t>BETONIRANJE KORITA ZA TUŠ</t>
  </si>
  <si>
    <t>Betoniranje korita za tuširanje na poziciji tuša dim. 100/80/20 cm. U jediničnoj cijeni stavke uključen je sav potreban rad, materijal i transport. Obračun kako slijedi:</t>
  </si>
  <si>
    <t>OPLOČAVANJE NOGOPERA I KORITA ZA TUŠ</t>
  </si>
  <si>
    <t>NAPOMENA: U sve stavke troškovnika uključena je dobava, doprema i ugradnja specificirane opreme i instalacije.</t>
  </si>
  <si>
    <t xml:space="preserve">Isporuka i ugradnja filterske stanice. Postrojenje je predviđeno za kloriranu slatku vodu. Postrojenje je opremljeno unutarnjom i vanjskom cijevnom mrežom za distribuciju vode te potrebnim armaturama. </t>
  </si>
  <si>
    <t xml:space="preserve"> Fini filter promjera 761 mm s plaštom i postoljem od poliestera, kolektori i difuzori od PVC-a, s manometrom, te ručnom višeputnom slavinom D 2" s mogučnošću odabira režima rada. kao FIBERTECH PRO</t>
  </si>
  <si>
    <t xml:space="preserve"> Samousisna cirkulacijska pumpa sa grubim filterom i holenderskim spajnjem. Pumpa izrađena iz plastičnih materijala (PP) s grubim predfilterom. Sa smanjenom bukom, potrošnjom električne energije i garancijom 5 godina
Proizvod kao Speck BADU PRIME 20</t>
  </si>
  <si>
    <t>Tehnički podaci:
Q=20 m3/h; H=8 mVS; n=2840 o/min; 
P1 =1,05 kW;400 V/50 Hz;
Priključci: 2"/1½"</t>
  </si>
  <si>
    <t xml:space="preserve"> Ručna višeputna slavinom D2" s mogučnošću odabira režima rada.
Proizvod Astralpool Multiport Valve 2", kod 05999. </t>
  </si>
  <si>
    <t>Holenderski spoj od tvrdog PVC za radni tlak 10 bara s holenderskim nastavcima te materijalom za ljepljenje, spajanje i nošenje, dimenzija D63/2".</t>
  </si>
  <si>
    <t>Filterska ispuna kalibrirano filtracijsko staklo sa filtracijom, proizvod kao AFM</t>
  </si>
  <si>
    <t>Filterska ispuna 1,0-1,2 mm</t>
  </si>
  <si>
    <t>Gumene antivibracijske podloške kao zvučna izolacija na tlačno opterećenje za postavljanje na postolje pumpe namjenjenje za modularnu montažu na noseće profile. 
Materijal izrade: EPDM.</t>
  </si>
  <si>
    <t xml:space="preserve">Isporuka i montaža mlaznice za distribuciju vode izrađene od ABS-a s prigušnicom za podešavanje količine istrujavanja, ukrasnom rozetom za prekrivanje ugradbenih fuga te priključkom D63 </t>
  </si>
  <si>
    <t>Isporuka i montaža podne rešetke za  pražnjenje bazena izrađena od ABS, promjera 270 mm.</t>
  </si>
  <si>
    <t>Isporuka i montaža mlaznice usisavača izrađena od ABS.</t>
  </si>
  <si>
    <t>Isporuka i montaža cijevi od tvrdog PVC izrađene prema ISO 3606 namjenjene tehnologiji spajanja postupkom lijepljenja za radni tlak 10 bara, komplet s fazonskim komadima te materijalom za ljepljenje, spajanje i nošenje, slijedećih profila:</t>
  </si>
  <si>
    <t>D 90</t>
  </si>
  <si>
    <t>D 75</t>
  </si>
  <si>
    <t>D 63</t>
  </si>
  <si>
    <t>D 50</t>
  </si>
  <si>
    <t>D 32</t>
  </si>
  <si>
    <t>D 25</t>
  </si>
  <si>
    <t xml:space="preserve">Isporuka i montaža ručne kuglaste slavine i nepovratnih ventila izrađene od tvrdog PVC za radni tlak 10 bara s holenderskim nastavcima te materijalom za ljepljenje, spajanje i nošenje. </t>
  </si>
  <si>
    <t>Isporuka elektro ormara za napajanje opreme s ugrađenom FID zaštitom 30mA, automatskim osiguračima,  motorskim zaštitnim prekidačen i tajmerima za pogon pumpi i reflektora. Sva ugrađena oprema mora zadovoljavati uvjete za montažu u vlažnoj atmosferi.</t>
  </si>
  <si>
    <t>Kompletno ožičenje sve opreme bazenske tehnike, izvedeno sa PPOO kabelima, položenim u POK kanale ili u zaštitne cijevi, sa svim potrebnim spojnim materijalom. Uključujući isporuku i montažu minimalne rasvjete strojarnice sa svim materijalom.</t>
  </si>
  <si>
    <t>PODVODNA RASVJETA</t>
  </si>
  <si>
    <t xml:space="preserve">Podvodni reflektor tijela izrađenog iz ABS as POW-LED rasvjetnim elementima 1485 lm . Dimenzija Ø270mm.
Proizvod ASTRAL </t>
  </si>
  <si>
    <t>Isporuka i ugradnja ugradbenog prihvatnog kućišta refelektora izrađenog iz ABS- a, sa zaštitnom cijevi za prolaz kabela kroz beton.
Proizvod ASTRAL</t>
  </si>
  <si>
    <t>Isporuka vodotjesnih derivacijskih kutija iz ABS-a.</t>
  </si>
  <si>
    <t>~  Usisna glava na kotačima sa četkom ŠIRINE USISA 500mm, tijelo izrađeno iz kromiranog mesinga, nosač iz INOX AISI 316</t>
  </si>
  <si>
    <t>~  Plivajuća flexibilna cijev D 38 mm,dužine 8 met</t>
  </si>
  <si>
    <t>~  Produžna ručka l=5 met,</t>
  </si>
  <si>
    <t>~  Mreža za nečistoče sa dna,</t>
  </si>
  <si>
    <t>~  Mreža za nečistoče sa površine.</t>
  </si>
  <si>
    <t>Elementi za ugradnju u betonske zidove bazena izrađeni od PVC cijevi s ugrađenom labirintnom brtvom izrađenom od ekspandirajuće mase zaljepljenje na cijev,</t>
  </si>
  <si>
    <t>Školjka bazena:</t>
  </si>
  <si>
    <t>Komplet za punjenje i automatsku nadopunu:</t>
  </si>
  <si>
    <t>~ Kuglasti ventil D 32</t>
  </si>
  <si>
    <t xml:space="preserve">~ Elektromagnetski ventil D 32 </t>
  </si>
  <si>
    <t>~ Reduktor tlaka za snižavanje pritiska vode u cjevovodu, sa filterom grube nečistoće i manometrom, izrađen iz mesinga, sa holenderskim priključcima, kao proizvođača "Honeywell" za vodovodnu vodu DN32.</t>
  </si>
  <si>
    <t>~ Sonde za mjerenje nivoa vode u bazenu i zaštite rada na suho, povezane sa elektromagnetskim ventilom za automatsku dopunu vode iz vodovoda.</t>
  </si>
  <si>
    <t>Isporuka i ugradnja PVC zidnog aksijalnog ventilatora kapaciteta Q=200 m3/h, sa zidnom žaluzinom i usisnim PVC cjevovodom D 110, sa fazonskim komadima.</t>
  </si>
  <si>
    <t>NOGOPER</t>
  </si>
  <si>
    <t>Spojni cjevovodi sa dodatkom na odrez i fazonskim komadima te potrebnim povezivanjem na dovod vode.</t>
  </si>
  <si>
    <t xml:space="preserve"> D 50</t>
  </si>
  <si>
    <t>Ručna kuglasta slavina izrađena od tvrdog PVC-a za radni tlak 10 bara s holenderskim nastavcima te materijalom za ljepljenje, spajanje i nošenje.</t>
  </si>
  <si>
    <t xml:space="preserve"> D 32 </t>
  </si>
  <si>
    <t>Dozator dezinfekcijskog sredstva izrađenog iz ABS-a. Dozator s poklopcem namjenjen za klorne tablete s kapacitetom cca 3.5 kg. Ugradnja in-line. Predviđeno za spajanje s ventilima za regulaciju protoka i spojnim cjevovodom.</t>
  </si>
  <si>
    <t>Spojni cjevovodi sa dodatkom na odrez i fazonskim komadima za izradu by-pass instalacije klorinatora.</t>
  </si>
  <si>
    <t xml:space="preserve"> D 32 - Viton!</t>
  </si>
  <si>
    <t>Isporuka i montaža flexibilnih i krutih cijevi od PVC izrađene prema ISO 3606 namjenjene tehnologiji spajanja postupkom lijepljenja za radni tlak 10 bara, komplet s fazonskim komadima te materijalom za ljepljenje, spajanje i nošenje, slijedećih profila:</t>
  </si>
  <si>
    <t>Dobava i ugradnja PVC šahta 30x30 u koji se smještaju ventili za punjenje nogopera</t>
  </si>
  <si>
    <t>Isporuka i montaža ukrasne mlaznice za dobavu vode u nogoper - izrađena od ABS-a bijelog.</t>
  </si>
  <si>
    <t>BAZENSKA TEHNIKA</t>
  </si>
  <si>
    <t>BAZENSKA TEHNIKA UKUPNO</t>
  </si>
  <si>
    <t>AUTOMATSKA DEZINFEKCIJA</t>
  </si>
  <si>
    <t>Kompaktna mikroprocesorska oprema za kontrolu kvalitete procesa obrade vode u bazenskom sustavu. Oprema mjeri i nadzire parametre propisane normom DIN 19643 i Pravilnikom o sanitarno-tehničkim i higijenskim uvjetima bazenskih kupališta (NN107/2012). Opremom se omogućava kontinuirano mjerenje slobodnog klora, pH faktora, Redoks potencijala i temperature u bazenskoj vodi te kontinuirana regulacija doziranja dezinfekcijskog sredstva i sredstva za regulaciju pH vrijednosti.</t>
  </si>
  <si>
    <t>Uređaj ima mogućnost odabira načina rada: nazivni, ekonomski, hipekloriranje, adaptacija.</t>
  </si>
  <si>
    <t>Grafički prikaz vrijednosti željenog parametara u vremenu (do 7 dana) na zaslonu.</t>
  </si>
  <si>
    <t xml:space="preserve">Mogućnost modularne nadogradnje za potrebe povećanja mjernih parametara ili izlaznih signala. </t>
  </si>
  <si>
    <t>Opseg isporuke:</t>
  </si>
  <si>
    <t>1. Cl2 - mjerni lanac s mjernom elektrodom koja sadrži tri osjetnika za klor (samokorigirajuća sonda).</t>
  </si>
  <si>
    <t>Princip rada: Kombinirano potenciostatički i amperometrijski</t>
  </si>
  <si>
    <t>Mjerno područje: 0.0 - 3.00 mg/l</t>
  </si>
  <si>
    <t>2. pH - mjerni lanac s mjernom elektrodom, KCl ispuna</t>
  </si>
  <si>
    <t>Mjerno područje:  0 - 14.00</t>
  </si>
  <si>
    <t>3. Temperatura - mjerni lanac s osjetnikom Pt1000</t>
  </si>
  <si>
    <t>Mjerno područje: 0 - 50°C.</t>
  </si>
  <si>
    <t>Sastavni dijelovi sustava su elektronički i hidraulički modul koji tvore jednu kompaktnu cijelinu namijenjenu za montažu na zid.</t>
  </si>
  <si>
    <t>Elektronički modul:</t>
  </si>
  <si>
    <t>Integrirani 4,3" grafički panel osjetljiv na dodir.</t>
  </si>
  <si>
    <t>3 mjerna ulaza (Cl2, pH, Rx)</t>
  </si>
  <si>
    <t>1 mjerni ulaz za temperaturu</t>
  </si>
  <si>
    <t>6 alarmna izlaza za slobodnu konfiguraciju</t>
  </si>
  <si>
    <t>Integrirani PI kontroler za regulaciju dozirnih pumpi.</t>
  </si>
  <si>
    <t>Kontrola rada dozirnih pumpi za regulaciju pH vrijednosti</t>
  </si>
  <si>
    <t>Integrirane sigurnosne postavke: pozornik protoka, protok uzorka, intenzitet doziranja, vrijeme kašnjenja uzorka, maksimalno dopušteno vrijeme doziranja, vrijeme zakašnjelog uklopa doziranja, signalizacija praznog spremnika.</t>
  </si>
  <si>
    <t>Interfaces: USB, Ethernet, CAN bus</t>
  </si>
  <si>
    <t>Mogućnost povezivanja uređaja na smartfone ili PC putem internetske povezanosti.</t>
  </si>
  <si>
    <t>Fieldbus povezljivost (Profibus DP, Profinet I/O i Modbus)</t>
  </si>
  <si>
    <t>RS485 - za povezivanje na Process Monitoring Sistem (PMS), OPC Data Access 2.0 Server.</t>
  </si>
  <si>
    <t>Napajanje: 1/N/PE 230V, 50Hz; 30W u IP66</t>
  </si>
  <si>
    <t>Hidraulički modul:</t>
  </si>
  <si>
    <t>Hidraulička posuda za prihvat do 3 osjetnika/senzora za montažu na zid s poklopcem i držačem sondi.</t>
  </si>
  <si>
    <t>Kuglasti ventili za konstantni protok uzorka</t>
  </si>
  <si>
    <t>Integrirani osjetnik za kontrolu protoka i temperature Pt1000</t>
  </si>
  <si>
    <t>Hidromehaničko čistilo sondi na kvarcnoj bazi određene granulacije za stabilno mjerenje parametara</t>
  </si>
  <si>
    <t>Tlak uzorka vode na ulazu:  0.2 - 3.0 bar</t>
  </si>
  <si>
    <t>Tlak uzorka vode na izlazu:  do 1.5 bar (tlačna izvedba)</t>
  </si>
  <si>
    <t>Prosječan protok uzorka: 33 l/h.</t>
  </si>
  <si>
    <t>Integrirana rasvjeta promjenjive boje unutar hidr. modula.</t>
  </si>
  <si>
    <t>Uređaj zadovoljava europske direktive 2004/108/EC i 2006/95/EC</t>
  </si>
  <si>
    <t>Proizvod kao EVOQUA Wallace&amp;Tiernan DEPOLOX Pool COMPACT - CL2/PH/RX</t>
  </si>
  <si>
    <t>Troškovi ovlaštenog servisera od strane Evoqua Wallace &amp; Tiernan i izdavanje garancije na rad uređaja prilikom puštanja u pogon popraćeno izdavanjem potvrde i izvršene kalibracije istog.</t>
  </si>
  <si>
    <t>Isporuka i montaža dozirne stanice za doziranje tekućih kemikalija</t>
  </si>
  <si>
    <t xml:space="preserve">Opseg isporuke: </t>
  </si>
  <si>
    <t xml:space="preserve">1.      Dozirna pumpa; Q = 0-2 l/h,  220 V, 50 Hz </t>
  </si>
  <si>
    <t xml:space="preserve">2.      Dozirna igla R 1/2” </t>
  </si>
  <si>
    <t>3.      Tlačne cijevi 6 x 4 mm</t>
  </si>
  <si>
    <t>4.      Kemikalija za dezinfekciju - natrijev hipoklorit</t>
  </si>
  <si>
    <t>5.      Kemikalija za regulaciju pH</t>
  </si>
  <si>
    <t>6.      Zašitne kade za držanje spremnika kemikalija</t>
  </si>
  <si>
    <t>AUTOMATSKA DEZINFEKCIJA UKUPNO</t>
  </si>
  <si>
    <t>OSTALI RADOVI</t>
  </si>
  <si>
    <t>pauš</t>
  </si>
  <si>
    <t>OSTALI RADOVI UKUPNO</t>
  </si>
  <si>
    <t>IV.1.1.</t>
  </si>
  <si>
    <t>IV.1.2.</t>
  </si>
  <si>
    <t>IV.1.3.</t>
  </si>
  <si>
    <t>IV.1.4.</t>
  </si>
  <si>
    <t>IV.2.</t>
  </si>
  <si>
    <t>1 BAZEN - STROJARSKE INSTALACIJE BAZENSKE TEHNIKE</t>
  </si>
  <si>
    <t>3 BAZENA - STROJARSKE INSTALACIJE BAZENSKE TEHNIKE UKUPNO</t>
  </si>
  <si>
    <t>IV.1.1.1.</t>
  </si>
  <si>
    <t>IV.1.1.2.</t>
  </si>
  <si>
    <t>IV.1.1.3.</t>
  </si>
  <si>
    <t>IV.1.1.4.</t>
  </si>
  <si>
    <t>IV.1.1.5.</t>
  </si>
  <si>
    <t>IV.1.1.6.</t>
  </si>
  <si>
    <t>Isporuka i ugradnja napajanja/konvertera podvodnih POW-LED reflektora 100VA</t>
  </si>
  <si>
    <t>IV.1.1.7.</t>
  </si>
  <si>
    <t>IV.1.1.8.</t>
  </si>
  <si>
    <t>IV.1.1.9.</t>
  </si>
  <si>
    <t>IV.1.1.10.</t>
  </si>
  <si>
    <t>IV.1.1.11.</t>
  </si>
  <si>
    <t>IV.1.1.12.</t>
  </si>
  <si>
    <t>IV.1.1.13.</t>
  </si>
  <si>
    <t>IV.1.1.14.</t>
  </si>
  <si>
    <t>IV.1.1.15.</t>
  </si>
  <si>
    <t>Isporuka kompleta za vakumsko čišćenje bazena, za ručno čiščenje bazena i usisavanje nečistoča sa dna bazena.</t>
  </si>
  <si>
    <t>IV.1.1.16.</t>
  </si>
  <si>
    <t>IV.1.2.1.</t>
  </si>
  <si>
    <t>IV.1.2.2.</t>
  </si>
  <si>
    <t>IV.1.3.1.</t>
  </si>
  <si>
    <t>IV.1.3.2.</t>
  </si>
  <si>
    <t>IV.1.3.4.</t>
  </si>
  <si>
    <t>b) ugradnja</t>
  </si>
  <si>
    <t>a) dobava</t>
  </si>
  <si>
    <t>Dobava i ugradnja termo zaštitnog filca 200 g/m2 za ugradnju ispod folije. U jediničnoj cijeni stavke uključen je sav potreban rad, materijal i transport. Obračun po m2 ugrađenog filca.</t>
  </si>
  <si>
    <t>DOBAVA I UGRADNJA ZAŠTITNOG FILCA</t>
  </si>
  <si>
    <t>DOBAVA I UGRADNJA LJESTVI ZA ULAZAK U BAZEN</t>
  </si>
  <si>
    <t>Dobava i ugradnja ljestvi za ulaz u bazen, izrađen iz INOX-a AISI 316. Rukohvat iz cijevi Ø43 [mm], ukupno 4 stepenice. Komplet sa ankerima za ubetoniranje i spojem za uzemljenje. Dužina cca 1210 [mm]. Proizvod ASTRALPOOL. U jediničnoj cijeni stavke uključen je sav potreban rad, materijal i transport. Obračun po kpl.</t>
  </si>
  <si>
    <t>Dobava i ugradnja obloge bazena, armirano bazenska PVC folija JEDNOBOJNA ALKORPLAN sa armaturom od poliestera, debljine 1,5 mm za prekrivanje stjenki i dna bazena u boji po izboru investitora, UV stabilna, garancija na postojanost 10 god. u skladu sa uvjetima proizviđača. Folija se postavlja tako da  se spojevi najprije zavaruju, a potom i lijepe. Ispitivanje sa zapisnikom na nepropusnost obloge-folije bazena nakon završene montaže. U jediničnoj cijeni stavke uključen je sav potreban rad, materijal i transport. Obračun po m2 montirane folije.</t>
  </si>
  <si>
    <t>OBLOGA BAZENA (FOLIJA) I STEPENICE</t>
  </si>
  <si>
    <t>OBLOGA BAZENA (FOLIJA) I STEPENICE UKUPNO</t>
  </si>
  <si>
    <t>IV.1.3.5.</t>
  </si>
  <si>
    <t>IV.1.4.1.</t>
  </si>
  <si>
    <t>IV.1.4.2.</t>
  </si>
  <si>
    <t>IV.1.4.3.</t>
  </si>
  <si>
    <t>IV.1.4.4.</t>
  </si>
  <si>
    <t>Transport materijala i alata na gradilište, te povrat preostalog materijala s gradilišta nakon završene montaže.</t>
  </si>
  <si>
    <t>Dobava izrada i montaža razvodne ploče od poliestera vodootporne izvedbe sa svim elementima za normalno funkconiranje postrojenja, puštanje u rad i izrada uputa za rad i shema izvedenog stanja na hrvatskom i engleskom jeziku (FID sklopka 0,03A, osigurači, prekidači, sklopke bimetali),  te sav potrebni spojni i ovjesni pribor, opremljene i sa:</t>
  </si>
  <si>
    <t>IV.2.1.</t>
  </si>
  <si>
    <t>IV.2.2.</t>
  </si>
  <si>
    <t>IV.2.3.</t>
  </si>
  <si>
    <t>IV.2.4.</t>
  </si>
  <si>
    <t>IV.2.5.</t>
  </si>
  <si>
    <t>Dobava Cu pokositrenog užeta 50 mm² i izvedba odvojka-spojeva na priključne i ostale ormariće i metalne mase. Uže na uže ili odvojci spajaju se sa C spojnicama, a spojevi se kvalitetno inpregniraju katramiranom antikorozivnom pamučnom trakom (kao OBO art. 2360055). U jediničnoj cijeni stavke uključen je sav potreban rad, materijal i transport. Obračun po m'.</t>
  </si>
  <si>
    <t>Dobava i polaganje u kanal upozoravajuće trake NN / 80  u skladu sa zahtjevima  projekta. U jediničnoj cijeni stavke uključen je sav potreban rad, materijal i transport. Obračun po m'.</t>
  </si>
  <si>
    <t>Dobava i polaganje PVC štitnika u kanal kao mehaničke zaštite iznad položenih kabela ponabijanju prvog sloja iskopanog materijala. U jediničnoj cijeni stavke uključen je sav potreban rad, materijal i transport. Obračun po m'.</t>
  </si>
  <si>
    <t>1 BAZEN - ELEKTRIČNE INSTALACIJE BAZENSKE TEHNIKE</t>
  </si>
  <si>
    <t>izradu betonskog temelja iz betona klase C 20/25 s nabavom,  ugradnjom i njegom (temelj 60/60 cm te dubine 80 cm)</t>
  </si>
  <si>
    <t>sav rad i materijal</t>
  </si>
  <si>
    <t>dobavu i ugradnju nosača (stupa) od čeličnih vruće cinčanih cijevi promjera cca 63,5 mm sa potrebim rezanjima na adekvatnu visinu (gornji dio stupa na koji se montira znak treba biti izmaknuto savijen!),</t>
  </si>
  <si>
    <t>dobavu i ugradnju ankera za nosač</t>
  </si>
  <si>
    <t>iskop dubine 100 cm za temelj nosača</t>
  </si>
  <si>
    <t>dobavu, montažu i demontažu oplate temelja</t>
  </si>
  <si>
    <t>zatrpavanje oko ugrađenog nosača i 20 cm preko temelja materijalom iz iskopa, sa planiranjem terena te odvozom viška materijala na deponiju</t>
  </si>
  <si>
    <t>sve transporte, prijenose, skladištenja, pomoćni rad i materijal, pričvrsne elemente i pribor za ugradnju.</t>
  </si>
  <si>
    <t>e)</t>
  </si>
  <si>
    <t>f)</t>
  </si>
  <si>
    <t>g)</t>
  </si>
  <si>
    <t>h)</t>
  </si>
  <si>
    <t>DOBAVA I UGRADNJA NOSAČA ZA TABLU - PARKING</t>
  </si>
  <si>
    <t>Dobava, polaganje i spajanje  kabela FG70R 3x6 mm2 komplet s tuljcima i stopicama i svim sitnim spojnim materijalom. U jediničnoj cijeni stavke uključen je sav potreban rad, materijal i transport. Obračun po m'.</t>
  </si>
  <si>
    <t xml:space="preserve">Izrada izjednačenja potencijala metalnih masa Pf vodičem 6 mm2 </t>
  </si>
  <si>
    <t>Izrada spoja izjednačenja metalnih masa - obračun po spoju</t>
  </si>
  <si>
    <t>Dobava i ugradnja IP65 nadgradne rasvijetne armature  - žabe za osvijetljenje opdstanice</t>
  </si>
  <si>
    <t>Dobava i ugradnja nadžbukne sklopke komplet s ožičenjem i PNT cijevima i prolaznim  kutijom u duljini od 3m a sve za potrebe rasvijete</t>
  </si>
  <si>
    <t>IV.2.6.</t>
  </si>
  <si>
    <t>IV.2.7.</t>
  </si>
  <si>
    <t>IV.2.8.</t>
  </si>
  <si>
    <t>IV.2.9.</t>
  </si>
  <si>
    <t>IV.2.10.</t>
  </si>
  <si>
    <t>IV.2.11.</t>
  </si>
  <si>
    <t>IV.2.12.</t>
  </si>
  <si>
    <t>IV.2.13.</t>
  </si>
  <si>
    <t>IV.2.14.</t>
  </si>
  <si>
    <t>IV.2.15.</t>
  </si>
  <si>
    <t>3 BAZENA - ELEKTRIČNE INSTALACIJE BAZENSKE TEHNIKE UKUPNO</t>
  </si>
  <si>
    <t>Uklanjanje postojećih stabala. Ukrcaj na kamion te odvoz na deponij udaljen do 5km. Stavka uključuje rad na visini uz upotrebu auto škale. Strojni ukrcaj granja na kamion i odvoz na deponij. Rezanje trupaca i debljih grana hrasta na dužinu od 1,0 m te ukrcaj na kamion i odvoz do skladišta PJ Hortikulture gdje se deponira</t>
  </si>
  <si>
    <r>
      <t xml:space="preserve">stabla </t>
    </r>
    <r>
      <rPr>
        <i/>
        <sz val="8"/>
        <rFont val="Arial"/>
        <family val="2"/>
        <charset val="238"/>
      </rPr>
      <t xml:space="preserve">Quercus cerris, </t>
    </r>
    <r>
      <rPr>
        <sz val="8"/>
        <rFont val="Arial"/>
        <family val="2"/>
        <charset val="238"/>
      </rPr>
      <t>prosječne visine 15-20 m.</t>
    </r>
  </si>
  <si>
    <r>
      <t xml:space="preserve">stabalce lovora </t>
    </r>
    <r>
      <rPr>
        <i/>
        <sz val="8"/>
        <rFont val="Arial"/>
        <family val="2"/>
        <charset val="238"/>
      </rPr>
      <t xml:space="preserve">Laurus nobilis, </t>
    </r>
    <r>
      <rPr>
        <sz val="8"/>
        <rFont val="Arial"/>
        <family val="2"/>
        <charset val="238"/>
      </rPr>
      <t>visine 3,00 m, prsnog promjera Ø15 cm.</t>
    </r>
  </si>
  <si>
    <r>
      <t xml:space="preserve">stabalce tise </t>
    </r>
    <r>
      <rPr>
        <i/>
        <sz val="8"/>
        <rFont val="Arial"/>
        <family val="2"/>
        <charset val="238"/>
      </rPr>
      <t xml:space="preserve">Taxus baccata, </t>
    </r>
    <r>
      <rPr>
        <sz val="8"/>
        <rFont val="Arial"/>
        <family val="2"/>
        <charset val="238"/>
      </rPr>
      <t>visine 2,50 m, prsnog promjera Ø15 cm.</t>
    </r>
  </si>
  <si>
    <t xml:space="preserve">Strojno vađenja panjeva. Ukrcaj na kamion i dovoz na deponij. </t>
  </si>
  <si>
    <t>Ø 60</t>
  </si>
  <si>
    <t>Ø 50</t>
  </si>
  <si>
    <t>Ø 40</t>
  </si>
  <si>
    <t>Ø 30</t>
  </si>
  <si>
    <t>Ø 15</t>
  </si>
  <si>
    <t>Uklanjanje bilja.</t>
  </si>
  <si>
    <r>
      <rPr>
        <i/>
        <sz val="8"/>
        <rFont val="Arial"/>
        <family val="2"/>
        <charset val="238"/>
      </rPr>
      <t>Nerium oleander</t>
    </r>
    <r>
      <rPr>
        <sz val="8"/>
        <rFont val="Arial"/>
        <family val="2"/>
        <charset val="238"/>
      </rPr>
      <t>; h 250 cm</t>
    </r>
  </si>
  <si>
    <r>
      <rPr>
        <i/>
        <sz val="8"/>
        <rFont val="Arial"/>
        <family val="2"/>
        <charset val="238"/>
      </rPr>
      <t>Nerium oleander</t>
    </r>
    <r>
      <rPr>
        <sz val="8"/>
        <rFont val="Arial"/>
        <family val="2"/>
        <charset val="238"/>
      </rPr>
      <t>; h 100 cm</t>
    </r>
  </si>
  <si>
    <r>
      <rPr>
        <i/>
        <sz val="8"/>
        <rFont val="Arial"/>
        <family val="2"/>
        <charset val="238"/>
      </rPr>
      <t xml:space="preserve">Juniperus horizontalis, </t>
    </r>
    <r>
      <rPr>
        <sz val="8"/>
        <rFont val="Arial"/>
        <family val="2"/>
        <charset val="238"/>
      </rPr>
      <t>P=18 m</t>
    </r>
    <r>
      <rPr>
        <vertAlign val="superscript"/>
        <sz val="8"/>
        <rFont val="Arial"/>
        <family val="2"/>
        <charset val="238"/>
      </rPr>
      <t>2</t>
    </r>
  </si>
  <si>
    <r>
      <t>m</t>
    </r>
    <r>
      <rPr>
        <vertAlign val="superscript"/>
        <sz val="8"/>
        <rFont val="Arial"/>
        <family val="2"/>
        <charset val="238"/>
      </rPr>
      <t>2</t>
    </r>
  </si>
  <si>
    <r>
      <rPr>
        <i/>
        <sz val="8"/>
        <rFont val="Arial"/>
        <family val="2"/>
        <charset val="238"/>
      </rPr>
      <t xml:space="preserve">Rosmarinus off. </t>
    </r>
    <r>
      <rPr>
        <sz val="8"/>
        <rFont val="Arial"/>
        <family val="2"/>
        <charset val="238"/>
      </rPr>
      <t>h 60-80 cm</t>
    </r>
  </si>
  <si>
    <r>
      <rPr>
        <i/>
        <sz val="8"/>
        <rFont val="Arial"/>
        <family val="2"/>
        <charset val="238"/>
      </rPr>
      <t xml:space="preserve">Prunus laurocerasus, </t>
    </r>
    <r>
      <rPr>
        <sz val="8"/>
        <rFont val="Arial"/>
        <family val="2"/>
        <charset val="238"/>
      </rPr>
      <t>h 60-80 cm</t>
    </r>
  </si>
  <si>
    <t>Zemlja za sanaciju panjeva</t>
  </si>
  <si>
    <t>Čišćenje, grabljanje i košnja površina predviđenih za sadnju bilja i travnjak, s odvozom otpada na gradsku deponiju udaljenu max do 15 km.</t>
  </si>
  <si>
    <t>m²</t>
  </si>
  <si>
    <r>
      <t>Strojno skidanje sloja rizle i zemlje na prosječnoj dubini od 10 cm za potrebe formiranja travnjaka i gredica (2500 m</t>
    </r>
    <r>
      <rPr>
        <vertAlign val="superscript"/>
        <sz val="8"/>
        <rFont val="Arial"/>
        <family val="2"/>
        <charset val="238"/>
      </rPr>
      <t>2</t>
    </r>
    <r>
      <rPr>
        <sz val="8"/>
        <rFont val="Arial"/>
        <family val="2"/>
        <charset val="238"/>
      </rPr>
      <t xml:space="preserve">). U slučaju oštećenja instalacija izvođač radova preuzima odgovornost i snosi troškove popravka. Sakupljanje trave, korova i žilja s ukrcajem na kamion i odvozom na deponij. Privremeno deponirati rizlu na lokaciji unutar AC Ulika do ponovne ugradnje na pozicije prema projektu. </t>
    </r>
  </si>
  <si>
    <t xml:space="preserve"> m³</t>
  </si>
  <si>
    <t>Nabava, dobava i strojno rasprostiranje plodne zemlje u prosječnom sloju 20 cm. Količina zemlje je uvećana 20% zbog slijeganja, koje je već uračunato.</t>
  </si>
  <si>
    <r>
      <t>Izrada travnjaka.
Gnojidba s gnojivom Landscaper Pro New Grass 2 -3 mjeseca, 20-20-08 +2MgO;  53 kg, organskim gnojivom Stallatico u briketima; 525 kg i tresetom. Niveliranje površine na +/- 2%, sjetva travne smjese, inkorporacija travne smjese i valjanje. Deklarirana travna smjesa I klase: 44 kg KAO</t>
    </r>
    <r>
      <rPr>
        <b/>
        <sz val="8"/>
        <rFont val="Arial"/>
        <family val="2"/>
        <charset val="238"/>
      </rPr>
      <t xml:space="preserve"> LandscaperPro Sun&amp;Shade</t>
    </r>
  </si>
  <si>
    <r>
      <t>Nabava i dobava humusno tresetnog supstrata KAO:</t>
    </r>
    <r>
      <rPr>
        <b/>
        <sz val="8"/>
        <rFont val="Arial"/>
        <family val="2"/>
        <charset val="238"/>
      </rPr>
      <t xml:space="preserve"> Biokompovit trava</t>
    </r>
  </si>
  <si>
    <t>lit</t>
  </si>
  <si>
    <t>Nabava, dobava i postavljanje geotextil platna, 300 g/m². Postavlja se ispod svih gredica, u "krugovima" oko stabala koja se nađu u popločanim površinama te ispod oleandera. Postavlja se na postojeću zemljanu podlogu, s time da se platno rubno sa svake strane podigne za 5 cm.</t>
  </si>
  <si>
    <t>Dobava, i ugradnja plastificirane žice kao potpora penjačicama Ø 4 mm. "Sajle" se ugrađuju na postojeći zid. U cijenu uključiti pričvršćenje "sajli" na zid, s vijcima te postavljanje "sajli" prema rasteru prikazanom u grafičkom dijelu idejnog projekta, ukupno 500 m'. Obračun po dužnom metru.</t>
  </si>
  <si>
    <t>Iskop rupa u tlu 2/3 ktg. Sadnja biljnog materijala s gnojidbom (Organski briketirani gnoj Stallatico i Osmocote exact 15-9-11 + 2MgO + Me). Pikamiranje ukoliko se naiđe na stijenu.</t>
  </si>
  <si>
    <t>stablašice 80x80x80</t>
  </si>
  <si>
    <t>grmlje 40x40x40</t>
  </si>
  <si>
    <t>penjačice 30x30x30</t>
  </si>
  <si>
    <t>pokrivači tla 20x20x20</t>
  </si>
  <si>
    <t>Nabava i dobava biljnog materijala (u kontejneru ili loncu; I klase):</t>
  </si>
  <si>
    <t>Arbutus unedo, opseg debla 16/18, clt50</t>
  </si>
  <si>
    <t>Ziziphus jujuba,  opseg debla 16/18; clt 90</t>
  </si>
  <si>
    <r>
      <t xml:space="preserve">Gleditsia triacanthos </t>
    </r>
    <r>
      <rPr>
        <sz val="8"/>
        <rFont val="Arial"/>
        <family val="2"/>
        <charset val="238"/>
      </rPr>
      <t>'Inermis sunburst',</t>
    </r>
    <r>
      <rPr>
        <i/>
        <sz val="8"/>
        <rFont val="Arial"/>
        <family val="2"/>
        <charset val="238"/>
      </rPr>
      <t xml:space="preserve"> opseg debla 16/18; clt 90</t>
    </r>
  </si>
  <si>
    <t>Lagerstroemia indica 'Rubra Magnifica' ,  opseg debla 14/16; clt 50</t>
  </si>
  <si>
    <t>Nerium oleander; h 80-100 cm, clt 15. Razmak sadnje 0,75 m</t>
  </si>
  <si>
    <t>Escallonia macrantha 'Rubra', h 40-60 cm, clt 3. Razmak sadnje 0,5 m.</t>
  </si>
  <si>
    <t>Gravillea rosmarinifolia, h 60-80 cm, clt 12. Razmak sadnje 0,5 m.</t>
  </si>
  <si>
    <t>Gravillea lanigera 'Mount Taboritha', clt 5</t>
  </si>
  <si>
    <t>Agapanthus africana,  Ø lonca 18</t>
  </si>
  <si>
    <t>Arbutus unedo, Ø lonca 26, h=90-100cm. Razmak sadnje 0,6m</t>
  </si>
  <si>
    <t>Myrtus communis 'Tarentina', Ø lonca 28cm, h 60-80 cm. Razmak sadnje 0,5m.</t>
  </si>
  <si>
    <t>Phillyrea angustifolia, Ø lonca 26, h=80-100cm. Razmak sadnje 0,6m.</t>
  </si>
  <si>
    <t>Cistus x purpureus 'Alan Fradd', Ø lonca22 cm</t>
  </si>
  <si>
    <t>Gaura lindheimeri, Ø lonca 15 cm</t>
  </si>
  <si>
    <t>Phlomis fruticosa, Ø lonca 18</t>
  </si>
  <si>
    <t>Teucrium fruticans, Ø lonca 18. Razmak sadnje 0,5m.</t>
  </si>
  <si>
    <t>Spartium junceum, h 80-100 cm, clt 9</t>
  </si>
  <si>
    <t>Spiraea japonica 'Anthony Waterer', clt 18</t>
  </si>
  <si>
    <t>Rosmarinus officinalis, Ø lonca 18</t>
  </si>
  <si>
    <t>Cotinus coggygria 'Royal Purple', h 175-200, clt 30</t>
  </si>
  <si>
    <t>Lagerstroemia indica 'Rubra Magnifica', grmolika, h 100-125 cm, clt 35</t>
  </si>
  <si>
    <t>Westringia fruticosa, h 30-40 cm, clt 10</t>
  </si>
  <si>
    <t>Cytisus scoparius, h 40-60 cm, clt 12</t>
  </si>
  <si>
    <t>Prunus laurocerasus, h 80-100cm, clt 9. Razmak sadnje 1,0m.</t>
  </si>
  <si>
    <t>Trachelospermum jasminoides, h 100-125 cm, clt 9. Razmak sadnje 1,0 m.</t>
  </si>
  <si>
    <t>Hypericum calycinum, clt 3</t>
  </si>
  <si>
    <t>Ostali materijal potreban za sadnju</t>
  </si>
  <si>
    <t>Osmocote exact 15-9-11+2,5MgO+Me</t>
  </si>
  <si>
    <t xml:space="preserve">Organski briketirani gnoj Stallatico </t>
  </si>
  <si>
    <t>Cilindrično tokareni i dubinski impregnirani kolci (oblice) Ø 6cm; h 2,5 m, 3 kolca / stablo.</t>
  </si>
  <si>
    <t>Nabava, dobava i postavljanje PE obruba (graničnika) radi odvajanja gredica, živica i penjačica od travnjaka (tip kao "Lacogreen – PRO BOR" 120/4 mm crne boje). Postavlja se  na dubinu od 13 cm u prethodno usko iskopani kanal tako da iznad gotove površine terena bude uzdignut do 1 cm. Kod živica se postavlja u širini od 60 cm. Kod penjačica u širini od 40 cm. Rubnik se učvršćuje klinovima i zemljom od iskopa. Višak materijala od iskopa odvesti na gradski deponij.</t>
  </si>
  <si>
    <t>Nabava i dovoz vulkanskog kamena kao malča za sadnu zdjelicu i gredice, tip KAO: Lapillo-vulkanski kamen, dimenzije 8-16 mm, crveno smeđe boje. Fco gradilište, istovareno.</t>
  </si>
  <si>
    <r>
      <t xml:space="preserve">Ugradnja vulkanskog kamena kao malča za sadnu zdjelicu stabla </t>
    </r>
    <r>
      <rPr>
        <i/>
        <sz val="8"/>
        <rFont val="Arial"/>
        <family val="2"/>
        <charset val="238"/>
      </rPr>
      <t>Lagerstreomie</t>
    </r>
    <r>
      <rPr>
        <sz val="8"/>
        <rFont val="Arial"/>
        <family val="2"/>
        <charset val="238"/>
      </rPr>
      <t xml:space="preserve"> te za gredice, površine 85 m². Postavlja se direktno na zemlju u količini 50 litara/m</t>
    </r>
    <r>
      <rPr>
        <vertAlign val="superscript"/>
        <sz val="8"/>
        <rFont val="Arial"/>
        <family val="2"/>
        <charset val="238"/>
      </rPr>
      <t>2</t>
    </r>
    <r>
      <rPr>
        <sz val="8"/>
        <rFont val="Arial"/>
        <family val="2"/>
        <charset val="238"/>
      </rPr>
      <t>.</t>
    </r>
  </si>
  <si>
    <t>Široki  iskop, širine 40 cm, dubine 10 cm  u tlu 2/3 kategorije, sa ostavljanjem iskopa sa strane, cca  30 m³. Probrani materijal iz iskopa se koristi za niveliranje terena, a ostatak se odvozi na određenu lokaciju unutar autokampa. Iskop se vrši na predviđenim, u projektu, dijelovima oko mobilnih kućica.</t>
  </si>
  <si>
    <r>
      <t xml:space="preserve"> m</t>
    </r>
    <r>
      <rPr>
        <vertAlign val="superscript"/>
        <sz val="8"/>
        <rFont val="Arial"/>
        <family val="2"/>
        <charset val="238"/>
      </rPr>
      <t>3</t>
    </r>
  </si>
  <si>
    <t>Nabava , dobava i postavljanje PE obruba (graničnika) oko šljunka radi odvajanja od travnjaka (tip kao "Lacogreen – PRO BOR" 120/4 mm crne boje).</t>
  </si>
  <si>
    <t>Nabava, dovoz i ugradnja geotextil platna, 300 g/m². Postavlja se u prethodno iskopan pojas (kanal) širine 40 cm tako da se platno rubno sa svake strane podigne za 10 cm.</t>
  </si>
  <si>
    <t xml:space="preserve"> m²</t>
  </si>
  <si>
    <t>Nabava, dovoz i postavljanje kamenog agregata (rizle) dimenzije 8/16 mm u sloju od 10 cm, na prethodno postavljeni geotextil oko mobilnih kućica.</t>
  </si>
  <si>
    <t>Smjesa za sjetvu treba sadržavati slijedeći materijal:</t>
  </si>
  <si>
    <r>
      <t>travno sjeme min. 3 komponente (</t>
    </r>
    <r>
      <rPr>
        <i/>
        <sz val="8"/>
        <rFont val="Arial"/>
        <family val="2"/>
        <charset val="238"/>
      </rPr>
      <t>Lolium perenae, Festuca rubra, Poa pratensis</t>
    </r>
    <r>
      <rPr>
        <sz val="8"/>
        <rFont val="Arial"/>
        <family val="2"/>
        <charset val="238"/>
      </rPr>
      <t>)  u omjeru pogodnom za mediteranske uvjete u količini 5 dkg/m</t>
    </r>
    <r>
      <rPr>
        <vertAlign val="superscript"/>
        <sz val="8"/>
        <rFont val="Arial"/>
        <family val="2"/>
        <charset val="238"/>
      </rPr>
      <t>2</t>
    </r>
  </si>
  <si>
    <t>prirodni malč (tip kao "PW Blend 30/70") koji se sastoji od 30 % celuloze i 70 % drvenih vlakana</t>
  </si>
  <si>
    <t>ljepilo za hidrosjetvu (tip kao Hytac II)</t>
  </si>
  <si>
    <t>prirodni biostimulator (tip kao Hydrosprint NP 10/34)</t>
  </si>
  <si>
    <r>
      <t>Sve dobro pomiješano u vodi. Sijanje obaviti u uvjetima pogodnim za hidrosjetvu.
Obračun po m</t>
    </r>
    <r>
      <rPr>
        <vertAlign val="superscript"/>
        <sz val="8"/>
        <rFont val="Arial"/>
        <family val="2"/>
        <charset val="238"/>
      </rPr>
      <t>2</t>
    </r>
    <r>
      <rPr>
        <sz val="8"/>
        <rFont val="Arial"/>
        <family val="2"/>
        <charset val="238"/>
      </rPr>
      <t>.</t>
    </r>
  </si>
  <si>
    <r>
      <t>Izrada travnjaka.
Gnojidba s gnojivom Landscaper Pro New Grass 2 -3 mjeseca, 20-20-08 +2MgO;  2 kg, organskim gnojivom Stallatico u briketima; 20 kg i tresetom. Niveliranje površine na +/- 2%, sjetva travne smjese, inkorporacija travne smjese i valjanje. Deklarirana travna smjesa I klase: 2 kg KAO</t>
    </r>
    <r>
      <rPr>
        <b/>
        <sz val="8"/>
        <rFont val="Arial"/>
        <family val="2"/>
        <charset val="238"/>
      </rPr>
      <t xml:space="preserve"> LandscaperPro Sun&amp;Shade</t>
    </r>
  </si>
  <si>
    <t>ZEMLJANI I GRAĐEVINSKI RADOVI</t>
  </si>
  <si>
    <t>Priprema gradilišta i uklanjanje prepreka, pregled i ispitivanje instalacija temeljnog razvoda vode i automatike, dovoz strojeva i opreme za rad i sl..</t>
  </si>
  <si>
    <t>kpl.</t>
  </si>
  <si>
    <t>Kombinirani strojni i ručni iskop rova, širine rova do 30cm, na dubinu 30 cm za polaganje lateralnih cjevovoda. U cijenu dužnog metra iskopa uračunati potrebna proširenja rova za ugradnju uređaja za navodnjavanje uz rubove prometnica i staza.
U cijenu stavke uključiti uklanjanje krupnijeg kamenja iz iskopa, utovar i odvoz na gradski deponij.U stavku uračunati zatrpavanje rova preostalim materijalom iz iskopa i dovezenom zemljom uz ručno zbijanje rova.</t>
  </si>
  <si>
    <t>Dobava i doprema zemlje bez oštrog kamena za zatrpavanje rovova navodnjavanja prije izvođenja hortikulturnih radova  (  0,30m X 0,20m X 810m )</t>
  </si>
  <si>
    <t xml:space="preserve">Dobava i ugradnja vodomjerne garniture za očitavanje utroška vode za navodnjavanje.Garnitura se spaja na dovodnu pocinčanu cijev R 2" u glavnom vodomjernom oknu  . Pozicija prikaza na u situaciji. Polazni vod sustava za navodnjavanje PEHD 63mm. Na mjestu priključka izvodi se vodomjerna garnitura za kontrolno očitanje potrošnje te priključak za tlačno pražnjenje sistema                                                                                                       1x - t-komad R2"
2x - Tlačna spojnica 63x1"1/2m
1x - vodomjer DN40
2x - kuglasti ventil DN40
1x - kuglasti ventil DN25
1x - t-komad R1"1/2                                                                                                                     2x - koljeno R1"1/2                                                                                                                      2x - nipl R1"1/2
1x -redukcijska nipla R1"1/2x1"                                                                                                   1x – redukcijska nipla 1”1/2x2”                                                                                     </t>
  </si>
  <si>
    <t>komplet.</t>
  </si>
  <si>
    <t>Obijanje svježe betonske posteljice rubnjaka prometnica i staza za ugradnju rasprskivača. Posteljica se obija u širini cca. 10 cm na način da se uz rubnjak ostavlja slobodan prostor visine cca. 20cm za ugradnju rasprskivača neposredno uz rubnjak.</t>
  </si>
  <si>
    <t>INSTALATERSKI RADOVI</t>
  </si>
  <si>
    <t>Položajno iskolčenje za rasprskivače razmjeravanjem projektirane međusobne udaljenosti na terenu, uz označavanje položaja zabodenim kolcem, zastavicom, šipkom iz armaturnog željeza ili sl.</t>
  </si>
  <si>
    <t>Položaji uređaja ne određuju se geodetskim prenošenjem točaka na terenu već zadržavanjem projektom predviđenih međusobnih udaljenosti uređaja radi postizanja predviđene uniformnosti i efikasnosti navodnjavanja.</t>
  </si>
  <si>
    <t>Pri određivanju položaja uređaja voditi računa o svim eventualnim izmjenama u planu sadnje ili obliku površina, te broj i raspored uređaja prilagoditi prema potrebi. Obračun po ugrađenom rasprskivaču.</t>
  </si>
  <si>
    <t>kom.</t>
  </si>
  <si>
    <t>Dobava, doprema i polaganje cijevi iz polietilena PE100, 63x3,8mm, SDR17, 10 bara. Stavka uključuje dobavu i ugradnju kvalitetnih spojnica iz polipropilena PN10 za izvedbu kompletnog cjevovoda s ograncima i spojevima na razdjelne ventile. Obračun po dužnom metru ugrađenog cjevovoda.</t>
  </si>
  <si>
    <t>Dobava, doprema i polaganje cijevi iz polietilena PE100, 50x2,9mm, SDR17, 10 bara. Stavka uključuje dobavu i ugradnju kvalitetnih spojnica iz polipropilena PN10 za izvedbu kompletnog cjevovoda s ograncima. Obračun po dužnom metru ugrađenog cjevovoda.</t>
  </si>
  <si>
    <t xml:space="preserve">Dobava, doprema i polaganje cijevi iz polietilena PE100, 40x2,4mm, SDR17, 10 bara za izvedbu lateralnih vodova. Stavka uključuje dobavu i ugradnju kvalitetnih spojnica iz polipropilena PN10 za izvedbu kompletnog cjevovoda s ograncima. Obračun po dužnom metru cjevovoda. </t>
  </si>
  <si>
    <t xml:space="preserve">Dobava, doprema i polaganje cijevi iz polietilena PE100, 32x1,9mm, SDR17, 10 bara za izvedbu lateralnih vodova. Stavka uključuje dobavu i ugradnju kvalitetnih spojnica iz polipropilena PN10 za izvedbu kompletnog cjevovoda s ograncima. Obračun po dužnom metru cjevovoda. </t>
  </si>
  <si>
    <t>Ispiranje instalacije po sekcijama. Ispiranje se vrši čistom vodom nakom bušenja otvora u lateralnim cijevima, prije ugradnje rasprskivača i spajanja cijevi kap po kap. Ukoliko se cijev ispire nakon ugradnje rasprskivača ispiranje se vrši kroz otvoreni kraj cjevovoda. Ispiranje se vrši s količinom minimalno dva volumena segmenta cijevi koji se ispire.</t>
  </si>
  <si>
    <t>Dobava, doprema i polaganje bakrenog  kabela s izolacijom i plaštem od PVC mase, standard DIN VDE 0276 dio 603, za podzemnu ugradnju, s punim bakrenim vodičem presjeka 5 x 1,5mm2, tip PP00 / N-YY.</t>
  </si>
  <si>
    <t>Dobava, doprema i ugradnja kuglastog ventila promjera R1"1/2 (DN40) za priključak sklopova s elektroventilima  Stavka uključuje dobavu i ugradnju pripadajućih spojnih elemenata iz PP NP10bar:
Koljeno 1"1/2Ž ... 1 kom.
Nipla 1"1/2 ... 1 kom.
Mehanička spojnica 63x1"1/2M ... 1 kom.
Pripadajući brtveni materijal</t>
  </si>
  <si>
    <t>Dobava i ugradnja elektromagnetskog ventila R1" s regulatorom  protoka i 24V solenoidom tip Rain Bird 100-PGA. Stavka uključuje dobavu i ugradnju odgovarajućeg navojnog komada (T-komad ili koljeno 1"1/2) i dvije niple 1"1/2 "za izradu ventilskog sklopa, sa svim potrebnim brtvenim materijalom te dvije vodotijesne spojnice tip Rain Bird DBRY20 po ventilu za spajanje na kabel automatike.</t>
  </si>
  <si>
    <t>Dobava i ugradnja ventilske kutije iz ojačanog polipropilena, za ugradnju elektromagnetskih ventila, dim. 701x533x307mm, tip Rain Bird VB-JMB-H. Udaljenost između poklopca okna i drenažne podloge ne smije biti manja od 40cm. Prije ugradnje kutije na dno jame položiti geotekstil da se spriječi ulazak zemlje ispod kutije.</t>
  </si>
  <si>
    <t>Dobava i ugradnja spojnog kompleta za ugradnju rasprskivača na lateralni cjevovod. Komplet se sastoji od obujmice odgovarajućeg promjera, komada fleksibilne spojne cijevi Ø16mm prosječne duljine 1m, te dva prijelazna komada 16mm x (1/2" ili 3/4"), s pripadajućim brtvenim materijalom.</t>
  </si>
  <si>
    <t>Dobava i ugradnja statičkog pop-up rasprskivača priključka 1/2", visine dizanja 10cm, s ugrađenim regulatorom pritiska 2,1bar i bespovratnim ventilom - tip Rain Bird  RD-04-S-P30-F. Stavka uključuje spajanje rasprskivača na pripremljene spojne cijevi, visinsko podešavanje i ručno zbijanje zemlje oko rasprskivača za sprječavanje naginjanja uređaja u radu.</t>
  </si>
  <si>
    <t>Dobava i ugradnja filtera s predsetiranim regulatorom pritiska, za ugradnju na izlaznu stranu elektromagnetskog ventila serije DVF, R 1" tip kao Rain Bird IPRF 100 RBY. Filter se ugrađuje iza elektroventila. Stavka uključuje niplu i kolčak R1" za izvedbu spoja te potreban brtveni materijal. Ovaj tiip regulatora ugrađuje se na linije s cijevi kap-po-kap. Ugrađuje se jedan regulator po elektromagnetskom ventilu.</t>
  </si>
  <si>
    <t>Dobava i ugradnja dizni za statičke rasprskivače, tip Rain Bird serija HE-VAN uključivo podešavanje dometa i kuta rada.</t>
  </si>
  <si>
    <t>Dobava i ugradnja kompleta za spajanje cijevi kap po kap na lateralni cjevovod. Komplet se sastoji od obujmice odgovarajućeg promjera, komada fleksibilne spojne cijevi Ø16mm tip RAIN BIRD SPX FLEX prosječne duljine 1m, te  prijelaznog komada 16mmx3/4" tip RAIN BIRD SBE-075, s pripadajućim brtvenim materijalom.</t>
  </si>
  <si>
    <t>Dobava i polaganje cijevi kap-po-kap za površinsku ugradnju sa samoregulirajućim kapaljkama, za pritisak 0,6 do 4 bara, razmak kapaljki 33 cm, 2,3 l/h po kapaljki, dvoslojna, smeđa, tip Rain Bird XFD Drip Line. Stavka uključuje dobavu i ugradnju kuka za vertikalnu stabilizaciju cijevi protiv izdizanja pod pritiskom. Kuke se ugrađuju na svakih 2 m' cijevi. Stavka uključuje sav potreban ubodni spojni materijal promjera 17mm tip RAIN BIRD serije XFF. Obračun po dužnom metru ugrađene cijevi.</t>
  </si>
  <si>
    <t>Dobava, doprema i ugradnja nadžbuknog elektroormarića približne dimenzije 50x60x20cm s bravicom i ključem.
Ormarić se montira na   na mjesto prikazano na situaciji. U cijenu uračunati dobavu i izvedbu kabelskih kanalica 30x17mm u duljini cca. 5m'.</t>
  </si>
  <si>
    <t>Dobava, doprema i ugradnja u nadžbukni ormarić modularnog programatora navodnjavanja tip Rain Bird ESP-Me, te 2 x ESPM6 modul za nadogradnju
Stavka uključuje kompletno povezivanje vanjske instalacije automatike, oborinskog senzora s programatorom te spajanje napajanja programatora na jedan od postojećih izvora napajanja na fasadi objekta.
Za izvedbu napajanja konzultirati tehničke službe naručitelja.</t>
  </si>
  <si>
    <t>Dobava i ugradnja oborinskog senzora tip Rain Bird RSD Bex. Mjerač oborine ugrađuje se na  lokaciju izloženu direktnoj oborini. Stavka uključuje iskop jame 50x50x50cm te postavu pocinčane cijevi 3/4" dužine 2,5m i betoniranje temelja.</t>
  </si>
  <si>
    <t>Izrada sheme izvedenog stanja instalacija u .dwg formatu. Shema mora uključiti precizno evidentirane trase i profile cjevovoda i kabela automatike, položaj rasprskivača i armatura, oznake ugrađenih dizni na rasprskivačima, broj pripadajuće lateralne linije za svaki uređaj.</t>
  </si>
  <si>
    <t xml:space="preserve">Po okončanju svih radova praćenje  sustava u periodu probnog rada u trajanju od 7 dana s podešavanjerm kuteva rasprskivača,,zarmjenorm dizni ukoliko je potrebno,podešavanjerm položaja rasprskivača te prilagodborm rada lateralnih linija prerma uočenirm potrebarma </t>
  </si>
  <si>
    <t>HORTIKULTURNI RADOVI SVEUKUPNO</t>
  </si>
  <si>
    <t>SADNJA BILJA</t>
  </si>
  <si>
    <t>UGRADNJA KAMENOG AGREGATA OKO MH</t>
  </si>
  <si>
    <t>SANACIJA POKOSA</t>
  </si>
  <si>
    <t>V.1.1.</t>
  </si>
  <si>
    <t>V.1.2.</t>
  </si>
  <si>
    <t>V.1.3.</t>
  </si>
  <si>
    <t>V.1.4.</t>
  </si>
  <si>
    <t>V.1.5.</t>
  </si>
  <si>
    <t>V.2.1.</t>
  </si>
  <si>
    <t>V.2.2.</t>
  </si>
  <si>
    <t>PROTURNE CIJEVI</t>
  </si>
  <si>
    <t>PVC FOLIJA BAZENA</t>
  </si>
  <si>
    <t>DOBAVA I UGRADNJA PVC PROFILA L OBLIKA</t>
  </si>
  <si>
    <t>HIDROIZOLACIJSKI PREMAZ PRELJEVNOG KANALA</t>
  </si>
  <si>
    <t>Izrada preljevnog kanala sa protukliznom folijom ukupne okvirne širine do 40 cm.  U jediničnoj cijeni stavke uključen je sav potreban rad, materijal i transport. Obračun po m'.</t>
  </si>
  <si>
    <t>Dobava i ugradnja PVC profila L oblika u naravi ležišta za rešetku za preljevni kanal. PVC kutni profili dim. 35x37 mm postavljeni obostrano po rubu kanala. Kutni profil je ujedno i dvosjed za preljevne rešetke. U jediničnoj cijeni stavke uključen je sav potreban rad, materijal i transport. Obračun po m' ugrađenog profila.</t>
  </si>
  <si>
    <t>DOBAVA I UGRADNJA REŠETKE ZA PRELJEVNI KANAL</t>
  </si>
  <si>
    <t>Dobava i ugradnja preljevne rešetke, bijela boja izrađene u skladu sa normom EN-13451-1 (8mm), protuklizna u skladu sa DIN 51097. U jediničnoj cijeni stavke uključen je sav potreban rad, materijal i transport. Obračun po m' montirane rešetke.</t>
  </si>
  <si>
    <t>PROTUKLIZNA FOLIJA PRELJEVNOG RUBA BAZENA</t>
  </si>
  <si>
    <t>tlak D 50</t>
  </si>
  <si>
    <t>vakuum čistač D 50</t>
  </si>
  <si>
    <t>pražnjenje D 63</t>
  </si>
  <si>
    <t>IV.1.3.6.</t>
  </si>
  <si>
    <t>HORTIUKULTURNI RADOVI UKUPNO</t>
  </si>
  <si>
    <t>SADNJA BILJA UKUPNO</t>
  </si>
  <si>
    <t>UGRADNJA KAMENOG AGREGATA OKO MH UKUPNO</t>
  </si>
  <si>
    <t>RJEŠENJE A - HIDROSJETVA POKOSA</t>
  </si>
  <si>
    <t>RJEŠENJE B - SADNJA BILJNOG MATERIJALA ZA STABILIZACIJU POKOSA</t>
  </si>
  <si>
    <t>RJEŠENJE C - IZVEDBA TRAVNJAKA (ako nema pokosa)</t>
  </si>
  <si>
    <t>ZEMLJANI I GRAĐEVINSKI RADOVI UKUPNO</t>
  </si>
  <si>
    <t>INSTALATERSKI RADOVI UKUPNO</t>
  </si>
  <si>
    <t>A - hidrosjetva pokosa</t>
  </si>
  <si>
    <t>B - sadnja biljnog materijala za stabilizaciju pokosa</t>
  </si>
  <si>
    <t>C - izvedba travnjaka (ako nema pokosa)</t>
  </si>
  <si>
    <t>V.1.1.1.</t>
  </si>
  <si>
    <t>V.1.1.2.</t>
  </si>
  <si>
    <t>V.1.1.3.</t>
  </si>
  <si>
    <t>V.1.1.4.</t>
  </si>
  <si>
    <t>V.1.2.1.</t>
  </si>
  <si>
    <t>V.1.2.2.</t>
  </si>
  <si>
    <t>V.1.2.3.</t>
  </si>
  <si>
    <t>V.1.2.4.</t>
  </si>
  <si>
    <t>V.1.2.5.</t>
  </si>
  <si>
    <t>V.1.2.6.</t>
  </si>
  <si>
    <t>V.1.2.7.</t>
  </si>
  <si>
    <t>V.1.2.8.</t>
  </si>
  <si>
    <t>V.1.3.1.</t>
  </si>
  <si>
    <t>SADNJA BILJNOG MATERIJALA</t>
  </si>
  <si>
    <t>OSTALI MATERIJAL POTREBAN ZA SADNJU</t>
  </si>
  <si>
    <t>V.1.3.2.</t>
  </si>
  <si>
    <t>V.1.3.3.</t>
  </si>
  <si>
    <t>V.1.3.4.</t>
  </si>
  <si>
    <t>V.1.3.5.</t>
  </si>
  <si>
    <t>V.1.3.6.</t>
  </si>
  <si>
    <t>V.1.3.7.</t>
  </si>
  <si>
    <t>V.1.3.8.</t>
  </si>
  <si>
    <t>V.1.3.9.</t>
  </si>
  <si>
    <t>V.1.3.10.</t>
  </si>
  <si>
    <t>V.1.3.11.</t>
  </si>
  <si>
    <t>V.1.3.12.</t>
  </si>
  <si>
    <t>V.1.3.13.</t>
  </si>
  <si>
    <t>V.1.3.14.</t>
  </si>
  <si>
    <t>V.1.3.15.</t>
  </si>
  <si>
    <t>V.1.3.16.</t>
  </si>
  <si>
    <t>V.1.3.17.</t>
  </si>
  <si>
    <t>V.1.3.18.</t>
  </si>
  <si>
    <t>V.1.3.19.</t>
  </si>
  <si>
    <t>V.1.3.20.</t>
  </si>
  <si>
    <t>V.1.3.21.</t>
  </si>
  <si>
    <t>V.1.3.22.</t>
  </si>
  <si>
    <t>V.1.3.23.</t>
  </si>
  <si>
    <t>V.1.3.24.</t>
  </si>
  <si>
    <t>V.1.3.25.</t>
  </si>
  <si>
    <t>V.1.3.26.</t>
  </si>
  <si>
    <t>V.1.3.27.</t>
  </si>
  <si>
    <t>V.1.3.28.</t>
  </si>
  <si>
    <t>V.1.3.29.</t>
  </si>
  <si>
    <t>V.1.3.30.</t>
  </si>
  <si>
    <t>V.1.3.31.</t>
  </si>
  <si>
    <t>V.1.3.32.</t>
  </si>
  <si>
    <t>V.1.3.33.</t>
  </si>
  <si>
    <t>V.1.3.34.</t>
  </si>
  <si>
    <t>UGRADNJA RUBNJAKA</t>
  </si>
  <si>
    <t>V.1.3.35.</t>
  </si>
  <si>
    <t>V.1.3.36.</t>
  </si>
  <si>
    <t>V.1.3.37.</t>
  </si>
  <si>
    <t>V.1.3.38.</t>
  </si>
  <si>
    <t>V.1.3.39.</t>
  </si>
  <si>
    <t>V.1.4.1.</t>
  </si>
  <si>
    <t>V.1.4.2.</t>
  </si>
  <si>
    <t>V.1.4.3.</t>
  </si>
  <si>
    <t>V.1.4.4.</t>
  </si>
  <si>
    <t>A</t>
  </si>
  <si>
    <t>B</t>
  </si>
  <si>
    <t>C</t>
  </si>
  <si>
    <t>V.1.5.1a</t>
  </si>
  <si>
    <t>V.1.5.1b</t>
  </si>
  <si>
    <t>V.1.5.2b</t>
  </si>
  <si>
    <t>V.1.5.3b</t>
  </si>
  <si>
    <t>V.1.5.4b</t>
  </si>
  <si>
    <t>V.1.5.1c</t>
  </si>
  <si>
    <t>V.1.5.2c</t>
  </si>
  <si>
    <t>V.2.1.1.</t>
  </si>
  <si>
    <t>V.2.1.2.</t>
  </si>
  <si>
    <t>V.2.1.3.</t>
  </si>
  <si>
    <t>V.2.1.4.</t>
  </si>
  <si>
    <t>V.2.1.5.</t>
  </si>
  <si>
    <t>V.2.2.1.</t>
  </si>
  <si>
    <t>V.2.2.2.</t>
  </si>
  <si>
    <t>V.2.2.3.</t>
  </si>
  <si>
    <t>V.2.2.4.</t>
  </si>
  <si>
    <t>V.2.2.5.</t>
  </si>
  <si>
    <t>V.2.2.6.</t>
  </si>
  <si>
    <t>V.2.2.7.</t>
  </si>
  <si>
    <t>V.2.2.8.</t>
  </si>
  <si>
    <t>V.2.2.9.</t>
  </si>
  <si>
    <t>V.2.2.10.</t>
  </si>
  <si>
    <t>V.2.2.11.</t>
  </si>
  <si>
    <t>V.2.2.12.</t>
  </si>
  <si>
    <t>V.2.2.13.</t>
  </si>
  <si>
    <t>V.2.2.14.</t>
  </si>
  <si>
    <t>V.2.2.15.</t>
  </si>
  <si>
    <t>V.2.2.16.</t>
  </si>
  <si>
    <t>V.2.2.17.</t>
  </si>
  <si>
    <t>V.2.2.18.</t>
  </si>
  <si>
    <t>V.2.2.19.</t>
  </si>
  <si>
    <t>V.2.2.20.</t>
  </si>
  <si>
    <t>V.2.2.21.</t>
  </si>
  <si>
    <t>UGRADNJA SUSTAVA AUTOMATSKOG NAVODNJAVANJA UKUPNO</t>
  </si>
  <si>
    <t>1 BAZEN - GRAĐEVINSKI RADOVI</t>
  </si>
  <si>
    <t>3 BAZENA - GRAĐEVINSKI RADOVI UKUPNO</t>
  </si>
  <si>
    <t>energetskim sklopovima s termičkom zaštitom potrošača</t>
  </si>
  <si>
    <t>energetskim sklopnicima upravljanja uključivanja</t>
  </si>
  <si>
    <t>prekidačima za prisilni uklop i isklop</t>
  </si>
  <si>
    <t>svjetlosnom i zvučnom signalizacijom rada i kvara</t>
  </si>
  <si>
    <t>spojnim regletama za paralelne priključke daljinskog upravljanja</t>
  </si>
  <si>
    <t>potrebnim unutarnjim ožičenjem i uvodnicama</t>
  </si>
  <si>
    <r>
      <t>Nabava, dobava i postavljanje rizle bijele boje frakcije Ø 8/16 mm u sloju od 5 cm i na površini od cca 95 m</t>
    </r>
    <r>
      <rPr>
        <vertAlign val="superscript"/>
        <sz val="8"/>
        <rFont val="Arial"/>
        <family val="2"/>
        <charset val="238"/>
      </rPr>
      <t>2</t>
    </r>
    <r>
      <rPr>
        <sz val="8"/>
        <rFont val="Arial"/>
        <family val="2"/>
        <charset val="238"/>
      </rPr>
      <t>, u "krugovima" oko stabala koja se nađu u popločanim površinama te ispod oleandera.</t>
    </r>
  </si>
  <si>
    <t>Nabava i dovoz vulkanskog kamena kao malča za živice, osim oleandera, tip KAO: Lapillo-vulkanski kamen, dimenzije 8-16 mm, crveno smeđe boje. Fco gradilište, istovareno.</t>
  </si>
  <si>
    <r>
      <t>Ugradnja vulkanskog kamena kao malča za živice površine 384 m², osim oleandera. Postavlja se direktno na zemlju u količini 50 litara/m</t>
    </r>
    <r>
      <rPr>
        <vertAlign val="superscript"/>
        <sz val="8"/>
        <rFont val="Arial"/>
        <family val="2"/>
        <charset val="238"/>
      </rPr>
      <t>2</t>
    </r>
    <r>
      <rPr>
        <sz val="8"/>
        <rFont val="Arial"/>
        <family val="2"/>
        <charset val="238"/>
      </rPr>
      <t>.</t>
    </r>
  </si>
  <si>
    <t>VII.3.1.</t>
  </si>
  <si>
    <t>VII.3.1.1.</t>
  </si>
  <si>
    <t>VII.3.1.1.2.</t>
  </si>
  <si>
    <t>VII.3.1.1.3.</t>
  </si>
  <si>
    <t>VII.3.1.1.4.</t>
  </si>
  <si>
    <t>VII.3.1.1.5.</t>
  </si>
  <si>
    <t>Nabava, dobava i postavljanje geotextil platna, 300 g/m². Postavlja se ispod oleandera. Postavlja se na postojeću zemljanu podlogu, s time da se platno rubno sa svake strane podigne za 5 cm.</t>
  </si>
  <si>
    <r>
      <t>Nabava, dobava i postavljanje rizle bijele boje frakcije Ø 8/16 mm u sloju od 5 cm i na površini od cca 45 m</t>
    </r>
    <r>
      <rPr>
        <vertAlign val="superscript"/>
        <sz val="8"/>
        <rFont val="Arial"/>
        <family val="2"/>
        <charset val="238"/>
      </rPr>
      <t>2</t>
    </r>
    <r>
      <rPr>
        <sz val="8"/>
        <rFont val="Arial"/>
        <family val="2"/>
        <charset val="238"/>
      </rPr>
      <t>, ispod oleandera.</t>
    </r>
  </si>
  <si>
    <t>VII.3.1.2.</t>
  </si>
  <si>
    <t>VII.3.1.2.1.</t>
  </si>
  <si>
    <t>Sadnja biljnog materijala</t>
  </si>
  <si>
    <t>VII.3.1.2.2.</t>
  </si>
  <si>
    <t>VII.3.1.2.3.</t>
  </si>
  <si>
    <t>VII.3.1.2.4.</t>
  </si>
  <si>
    <t>VII.3.1.2.5.</t>
  </si>
  <si>
    <r>
      <t xml:space="preserve">Nerium oleander; </t>
    </r>
    <r>
      <rPr>
        <sz val="8"/>
        <rFont val="Arial"/>
        <family val="2"/>
        <charset val="238"/>
      </rPr>
      <t>h 80-100 cm, clt 15. Razmak sadnje 0,75 m</t>
    </r>
  </si>
  <si>
    <t>VII.3.1.2.6.</t>
  </si>
  <si>
    <r>
      <t>Westringia fruticosa</t>
    </r>
    <r>
      <rPr>
        <sz val="8"/>
        <rFont val="Arial"/>
        <family val="2"/>
        <charset val="238"/>
      </rPr>
      <t>, h 30-40 cm, clt 10</t>
    </r>
  </si>
  <si>
    <t>VII.3.1.2.7.</t>
  </si>
  <si>
    <t>VII.3.1.2.8.</t>
  </si>
  <si>
    <t>VII.3.1.2.9.</t>
  </si>
  <si>
    <t>HORTIKULTURNO UREĐENJE UKUPNO</t>
  </si>
  <si>
    <t>VII.3.2.</t>
  </si>
  <si>
    <t xml:space="preserve">Napomena: priključak se izvodi na postojeću cijev kap po kap </t>
  </si>
  <si>
    <t>VII.3.2.1.</t>
  </si>
  <si>
    <t>VII.3.2.2.</t>
  </si>
  <si>
    <t>materijal - inox stupni tuš</t>
  </si>
  <si>
    <t>Dobava i ugradnja inox stupnog tuša sa jednom tuš ružom vremenskim ventilom i slavinom TIP kao ATL D-1-D. Tuš se sastoji od anker ploče koja se ubetonira u betonsko postolje. Tuš je visine 2150 mm sa tuš ružom ¤120 mm. Tuš ima priključak za dovod vode. Materijal je kvalitete AiSi 316L (sjajni).  U jediničnoj cijeni stavke uključen je sav potreban rad, materijal i transport. Obračun po kom.</t>
  </si>
  <si>
    <t>Dobava osnovnog materijala - keramičke pločice - fco gradilište/skladište izvođača, neistovareno</t>
  </si>
  <si>
    <t>Dobava svega ostalog materijala za realizaciju stavke te istovar, privremeno uskladištenje, razvoz do mjesta ugradbe, svi prijevozi i prijenosi, ugradba, rezanje, fugiranje, čišćenje, zbrinjavanje ambalaže i škarta na za to predviđenu gradsku deponiju, sav potreban rad, i drugo, za sve navedeno pod a), b) i c).</t>
  </si>
  <si>
    <t>OPLOČENJE SPOJA OD OBRUBA BAZENA DO PRELJEVNOG KANALA</t>
  </si>
  <si>
    <t>Dobava svega potrebnog materijala i opločenje spoja između tipskog preljevnog elementa, kojim je opločen obrub bazena, i preljevnog kanala. Opločenje se izvodi u širini 25 cm sa protukliznim keramičkim pločicama  Floor Gres MOD 2/25 art. 011415 WHITE sa punoplošnim ljepljenjem visokokvalitetnim fleksibilnim dvokomponentnim vodonepropusnim ljepilom. Pločice veličine cca 245x120x7,8 mm. Postava na otvorenu fugu različite širine zbog radijusnog oblika bazena, prema uputama proizvođača. U cijeni je obuhvaćeno i fugiranje poboljšanom masom za fugiranje u boji keramike, vodoodbojnom, koja spriječava nastanak algi i bakterija. Keramika se postavlja u potrebnom padu prema bazenskog školjci. Potrebna rezanja i pripasivanja uključena su u cijenu stavke. Spoj keramičke obloge i drugih elemenata pažljivo i stručno obraditi sa trajnoelastičnim kitom tipa Mapesil AC i Primer FD Grestec otpornim na kemikalije, klor i kiselinu. Prije narudžbe materijala obavezno dostaviti investitoru uzorke keramike i fugir mase na odobrenje i potvrdu. U cijenu je uključen sav rad, materijal i transport potreban za realizaciju stavke uključivo i sva rezanja i pripasivanja pločica kao i utovar i odvoz otpadnog materijala na za to predviđenu gradsku deponiju. Obračun po m² kako slijedi:</t>
  </si>
  <si>
    <t>Tlačna proba instalacije na nepropusnost ispitnim tlakom 50% većim od radnog, uz podešavanje i balansiranje mreže, te izrade elaborata o izvršenoj probi. U jediničnoj cijeni je sav potreban rad, materijal i transport. Obračun sve u kompletu.</t>
  </si>
  <si>
    <t>Dobava osnovnog materijala - mozaik - fco gradilište/skladište izvođača, neistovareno</t>
  </si>
  <si>
    <t>Dobava svega ostalog materijala za realizaciju stavke te istovar, privremeno skladištenje, razvoz do mjesta ugradbe, svi prijevozi i prijenosi, ugradba, rezanje, fugiranje, čišćenje, zbrinjavanje ambalaže i viška materijala na za to predviđenu gradsku deponiju, sav potreban rad, i drugo, za sve navedeno pod a), b) i c).</t>
  </si>
  <si>
    <t>Dobava materijala i opločavanje podnih i zidnih površina nogopera i korita za tuš  sa protukliznim mozaik pločicama tipa Vidrepur Colors, boja mješovite nijanse svijetlo plave, dim. 25x25 mm na mrežici, s protukliznošću R9C, sa punoplošnim ljepljenjem dvokomponentnim fleksibilnim vodonepropusnim brzovezujućim ljepilom otpornim na vodu i smrzavanje, uz prethodno nanošenje impregnacije po potrebi, te sa fugiranjem epoksidnom fug masom otpornom na gljivice, vodu i smrzavanje. Eventualno potrebna rezanja i pripasivanja uključena su u cijenu stavke. Spoj keramičke obloge i drugih elemenata pažljivo i stručno obraditi sa trajnoelastičnim kitom tipa Mapesil AC i Primer FD Grestec otpornim na kemikalije, klor i kiselinu. Prije narudžbe materijala obavezno dostaviti investitoru uzorak materijala na odobrenje i potvrdu. Jediničnom cijenom stavke obuhvaćen je sav potreban rad, materijal i transport potreban za realizaciju stavke. Obračun po m² kako slijedi:.</t>
  </si>
  <si>
    <t>Dobava škarta za keramičke pločice fco gradilište/skladište izvođača, neistovareno, ponuditelj u ovom redu unosi postotak na količinu iz a)</t>
  </si>
  <si>
    <t>Dobava škarta - mozaik - fco gradilište/skladište izvođača, neistovareno ponuditelj u ovom redu unosi postotak na količinu iz a)</t>
  </si>
  <si>
    <t>HORTIKULTURNO UREĐENJE (u zbroju rješenje pokosa varijanta A hidrosjetva)</t>
  </si>
  <si>
    <t>Izrada zaštite od galebova, postavljanjem inox stupova promjera 10 cm, sa ankerima za ugradnju u beton, visina stupa 4 m. Stupovi su izrađeni od inoxa kvalitete za blizinu mora AISI 316, debljine stijenke min 5 mm, da ne dođe do savijanja stupova. U cijenu uključiti sve - inox  stupove komplet sa AB temeljima, ankerima, te dobava i postava fleksi iznad bazenskih površina i sunčališta u više smjerova. Pozicije stupova po dogovoru sa predstavnikom investitora. U jediničnoj cijeni stavke uključen je sav potreban rad, materijal i transport. Obračun kako slijedi:</t>
  </si>
  <si>
    <t>Dobava, doprema i polaganje PVC kanalizacijskih cijevi SN8, D50X4,7MM, SDR34 u za zaštitu cjevovoda na trasi kroz prometnice.</t>
  </si>
  <si>
    <t>Dobava, nasipavanje, razastiranje i planiranje gornjeg nosivog sloja za pješačku stazu drobljenim kamenom (šljunak od 0-22 mm) ukupne debljine od 10-20cm. Podloga se zbija valjkom do potrebnog modula stišljivosti. Visinu gornjeg nosivog sloja točno podesiti na +/- 2 cm. Izvesti poprečni i/ili uzdužni nagib staze 1-2,5% u dogovoru sa ovlaštenim predstavnikom investitora. U cijeni je sav potreban rad i materijal za izvršenje stavke uključivo i kontrolu ravnina nagiba, te transport. Obračun po m2 u zbijenom stanju.</t>
  </si>
  <si>
    <t>DOBAVA I POSTAVA RIZLE - opcijska stavka</t>
  </si>
  <si>
    <t>SN8, D110X4,7MM, SDR34</t>
  </si>
  <si>
    <t>Dobava, doprema i polaganje PVC kanalizacijskih cijevi u za zaštitu cjevovoda na trasi kroz prometnice. U jediničnoj cijeni stavke uključen je sav potreban rad, materijal i transport. Obračun kako slijedi:</t>
  </si>
  <si>
    <t>SN8, D50X4,7MM, SDR34</t>
  </si>
  <si>
    <t>ISKOP KANALA U TERENU I DJELOMIČNO U NASIPNOM MATERIJALU ZA POTREBE PROVOĐENJE INSTALACIJA ZA BAZENSKU TEHNIKU</t>
  </si>
  <si>
    <t>a) nogoper (dovod D40 i odvod D50)</t>
  </si>
  <si>
    <t>b) korito za tuš (dovod D63 i odvod D63)</t>
  </si>
  <si>
    <t>c) ventilacija (usis D110 i ispuh D110)</t>
  </si>
  <si>
    <t>d) tlačni vod kanalizacije prepumpnog okna (dovod DN50 i odvod DN50)</t>
  </si>
  <si>
    <t>Iskop kanala u terenu i djelomično u nasipnom materijalu d=50cm za potrebe provođenje instalacija za bazensku tehniku. U jediničnoj cijeni stavke uključen je sav potreban rad, materijal i transport. Obračun po m' kako slijedi:</t>
  </si>
  <si>
    <t>II.2.12.</t>
  </si>
  <si>
    <t>IZRADA GEODETSKE PODLOGE IZVEDENOG STANJA</t>
  </si>
  <si>
    <t>NAPOMENA: Inkorporiranje snimke novoizvedenih instalacija u zoni od 22 MH sa postojećom snimkom instalacija susjedne zone od 15+6 MH
*Snimanje instalacija se vrši u trenutku kad su rovovi otvoreni</t>
  </si>
  <si>
    <t>NAPOMENA: Inkorporiranje novo snimljene geodetske podloge u zoni od 22 MH sa postojećom geodetskom podlogom susjedne zone od 15+6 MH
*Snimanje po završetku radova</t>
  </si>
  <si>
    <t>a) DN25</t>
  </si>
  <si>
    <t>d) DN63</t>
  </si>
  <si>
    <t>e) DN80</t>
  </si>
  <si>
    <t>f) DN100</t>
  </si>
  <si>
    <t>Dobava materijala i izrada tlačnog voda kanalizacije do strojarnice bazena iz PEHD cijevi za pritisak od 10 bara, unutarnjeg nazivnog promjera DN50, komplet sa svim potrebnim fazonima, spojnim i brtvenim materijalom. U jediničnu cijenu uključen je sav potreban rad, materijal i transport. Obračun po m' izvedene instalacije.</t>
  </si>
  <si>
    <t>TLAČNI VOD KANALIZACIJE DO STROJARNICE BAZENA DN 50</t>
  </si>
  <si>
    <t>a) DN200</t>
  </si>
  <si>
    <t>b) DN160</t>
  </si>
  <si>
    <t>PVC KANALIZACIJSKE CIJEVI ZA VANJSKU KANALIZACIJU</t>
  </si>
  <si>
    <t>Dobava, doprema na gradilište i montaža PVC kanalizacijskih cijevi i fazonskih komada uključenih u metražu cijevi. Ispiranje izgrađenih cijevi canal-jetom. U jediničnoj cijeni stavke uključen je sav potreban rad, materijal i transport. Obračun po m' izvedene kanalizacije.</t>
  </si>
  <si>
    <t>c) kanali voda</t>
  </si>
  <si>
    <t>d) kanali kanalizacija</t>
  </si>
  <si>
    <t>Dobava materijala i ugrada tipskih predgotovljenih betonskih cestovnih rubnjaka. Ručni iskop dimenzije 100x25x25cm, tamponiranje, nabijanje, ugradnja rubnjaka, višak materijala odvoz. U jediničnoj cijeni stavke uključen je sav potreban rad, materijal i transport. Obračun po metru dužnom izvedenih rubnjaka.</t>
  </si>
  <si>
    <t>DOBAVA I POSTAVA CESTOVNIH RUBNJAKA</t>
  </si>
  <si>
    <t>DOBAVA I POSTAVA NOVIH PARKOVNIH RUBNJAKA</t>
  </si>
  <si>
    <t>DOBAVA I POSTAVA BETONSKIH OPLOČNIKA</t>
  </si>
  <si>
    <t>PROBIJANJE STIJENKE ZA IZRADU SPOJA NA POSTOJEĆU VODOVODNU CIJEV</t>
  </si>
  <si>
    <t>Probijanje stijeke za izradu spoja na postojeću vodovodnu cijev pretpostavljene prof. DN63 i DN100. U jediničnu cijenu uključen je sav potreban rad, materijal i transport. Obračun po kpl.</t>
  </si>
  <si>
    <t>Dobava materijala i izrada spoja novog cjevovoda na postojeću trasu vodovodne instalacije pretpostavljanog prof. DN63 i DN100 komplet sa potrebnim spojnim i brtvenim materijalom. U jediničnu cijenu uključen je sav potreban rad, materijal i transport. Obračun sve u kompletu.</t>
  </si>
  <si>
    <t>ZAPUNJAVANJE PROBOJA NAKON POSTAVE VODOVODNE CIJEVI</t>
  </si>
  <si>
    <t>Zapunjavanje proboja nakon postave vodovodne cijevi pretpostavljenog prof. DN63 i DN100. U jediničnu cijenu uključen je sav potreban rad, materijal i transport. Obračun sve u kompletu.</t>
  </si>
  <si>
    <t>Tlačna proba novoizvedene instalaije vode (cca 530 m') na ispitni pritisak sa evidentiranjem stanja barometra upisom u dnevnik i izradom zapisnika. U jediničnu cijenu uključen je sav potreban rad, materijal i transport. Obračun sve u kompletu.</t>
  </si>
  <si>
    <t>c) okno DN 800 dubine 1,51-2,0 m</t>
  </si>
  <si>
    <t>b) okno DN 625 dubine 1,01-1,50 m</t>
  </si>
  <si>
    <t>Dobava materijala i izrada spoja na postojeći PEHD šaht fekalne kanalizacije sa cijevi PEHD DN200. Radovi se sastoje u probijanju otvora za prodor cijevi i brtvljenje gumicom.  U jediničnoj cijeni stavke uključen je sav potreban rad, materijal i transport. Obračun sve u kpl za jedan spoj.</t>
  </si>
  <si>
    <t>Ispitivanje vodonepropusnosti cjevovoda i okana. Jedinična cijena stavke uključuje sav potreban rad, materijal i pomoćna sredstva za izvedbu opisanog rada. U cijenu stavke uračunata izrada izvješća, kao i izvješća o parcijalnim ispitivanjima po dionicama o provedenom ispitivanju odnosno o dobivenom vodonepropusnom sustavu ovjerena od ovlaštenih osoba koje ovjeravaju izvješće. Radove izvodi tvrtka ovlaštena za ispitivanje vodonepropusnosti. Obračun po m' ispitanog cjevovoda.</t>
  </si>
  <si>
    <t>c.1) elektronstalacije - SN</t>
  </si>
  <si>
    <t>c.3) elektronstalacije - JR</t>
  </si>
  <si>
    <t>c.4) elektronstalacije - DTK</t>
  </si>
  <si>
    <t>c.2) elektronstalacije - NN</t>
  </si>
  <si>
    <t>METALNI POKLOPCI ZA ULAZ U KOMPENZACIJU</t>
  </si>
  <si>
    <t>METALNI POKLOPCI ZA ULAZ U STROJARNICU</t>
  </si>
  <si>
    <t>REZANJE BETONSKIH OPLOČNIKA RADI UGRADNJE U ŠAHT ZA KOMPENZACIJU BAZENA</t>
  </si>
  <si>
    <t xml:space="preserve">Iskrcaj s kamiona, transport do ugradnje, ugradnja rubnjaka u svježu betonsku masu te fugiranje cementnim mortom. </t>
  </si>
  <si>
    <t>IV.1.3.7.</t>
  </si>
  <si>
    <t>Isporuka i montaža kaljužne pumpe, komplet sa plovkom, nepovratnim ventilom, proizvod kao PEDROLO TIP 2. U jediničnoj cijeni stavke uključen je sav potreban rad, materijal i transport. Obračun po kpl.</t>
  </si>
  <si>
    <t>IV.1.4.5.</t>
  </si>
  <si>
    <t>Isporuka i ugradnja cijevne kaljužne instalacije, tvrdi pvc, D 50, te spajanje na odvodnu cijev. U jediničnoj cijeni je sav potreban rad, sitni potrošni materijal (spojnica,brtve, vijci, obujmice itd.) i transport.</t>
  </si>
  <si>
    <t>b) butilna traka MAPEBAND SA</t>
  </si>
  <si>
    <t>a) hidroizolacija MAPELASTIC</t>
  </si>
  <si>
    <t>Dobava materijala i izrada hidroizolacije u preljevnom kanalu dvokomponentnom elastičnom polimercementnom hidroizolacijom MAPELASTIC. Izvođenje u 2 sloja ukupne debljine 2mm s umetanjem alkalno otporne mrežice od staklenih valakana MAPENET 150 u svemu prema detaljnim uputama proizvođača. Na spoju sa folijom bazena potrebno je ugraditi butilnu traku MAPEBAND SA. Uključena i završna obrada površina bojom za zaštitu bazena. U jediničnoj cijeni je sav potreban rad, materijal i transport. Obračun kako slijedi:</t>
  </si>
  <si>
    <t>IZRADA GEODETSKE SNIMKE INSTALACIJA</t>
  </si>
  <si>
    <t>a) vodovodna instalacija
(pozicija cijevi i vodovodnih šahtova, dužine pojedinih dionica cijevi, profil i materijal cijevi, kota cijevi i kota gotovog terena, pozicije svih račvanja cijevi)</t>
  </si>
  <si>
    <t>b) fekalna instalacija
(pozicija cijevi i šahtova fekalne kanalizacije, dužine pojedinih dionica cijevi, profili i materijali cijevi, kota cijevi i kota gotovog terena, kota vrha šahta i kota dna u šahtu)</t>
  </si>
  <si>
    <t>Preuzimanje od investitora postojeću geodetsku snimku instalacija susjedne zone od 15+6 MH, te nadopuna snimke sa novoizvedebnim instalacijama u novoj zoni od 22 MH. Snimaju se sve novoizvedene instalacije prema nižem opisu. U jediničnoj cijeni stavke uključen je sav potreban rad, materijal i transport. Obračun po m' snimljene instalacije.</t>
  </si>
  <si>
    <t>Preuzimanje od investitora postojeće geodetske podloge u dwg obliku od investitora u mjerilu 1:1000. Snima se kompletna zona obuhvata, novoizvedene MH, revizijski otvori uz MH, bazeni, staze, rubnjaci, stabla, položaj živica, parkinzi, rasvjetni stupovi, trafostanica i slično. U jediničnoj cijeni stavke uključen je sav potreban rad, materijal i transport. Obračun po m2 snimljenog terena.</t>
  </si>
  <si>
    <t>IZRADA SPOJA INSTALACIJE TLAČNOG VODA</t>
  </si>
  <si>
    <t>Izrada spoja instalacije tlačnog voda izvedenog iz PEHD cijevi na vod cijevne kaljužne instalacije izvedene iz tvrdog PVC DN50. U jediničnu cijenu uključen je sav potreban rad, materijal i transport. Obračun po kom izvedenog spoja.</t>
  </si>
  <si>
    <t>Izrada dokumentacije izvedenog stanja od ovlaštenog projektanta. Potrebno izraditi 1p, 3p shemu NN i SN razvoda. Označavanje maksimalnih struja odvoda po pojedinom odlazu proračunski i ispitivanjem struja kratkog spoja pojedinog odvoda. Dokumentacija se predaje u dwg obliku i papirnatom obliku.</t>
  </si>
  <si>
    <t>III.2.26.</t>
  </si>
  <si>
    <t>b) DN32</t>
  </si>
  <si>
    <t>c) DN40</t>
  </si>
  <si>
    <t>IZRADA DRVENE OBLOGE ZA MASKIRANJE RAZVODNIH ORMARA</t>
  </si>
  <si>
    <t>a) komunikacijski ormar dim. 80x40x120cm</t>
  </si>
  <si>
    <t>b) razvodni ormar razno dim. 400x150x40cm</t>
  </si>
  <si>
    <t>b) razvodni ormar dim. 140x40x120cm</t>
  </si>
  <si>
    <t>Izrada drvene obloge od letvica za maskiranje razvodnih ormara sa prednjom frontom koja se demontira. U jediničnoj cijeni stavke uključen je sav potreban rad, materijal i transport. Obračun po kom kako slijedi:</t>
  </si>
  <si>
    <t>I.5.2.</t>
  </si>
  <si>
    <t>Dobava i ugradnja podizno-kliznog poklopca za ulaz u strojarnicu otporan na vanjske utjecaje tip kao EMIS-SLIDING 98 poklopac AISI 316 (vanjske mjere: 980x980 mm, svijetli otvor: 900x900 mm, uporabni otvor: 840x900 mm, visina: 138 mm). U jediničnoj cijeni stavke uključen je sav potreban rad, materijal i transport. Obračun po kompletu.</t>
  </si>
  <si>
    <t>Dobava i ugradnja podizno-kliznog poklopca za ulaz u kompenzaciju otporan na vanjske utjecaje tip kao EMIS-SLIDING 68 poklopac AISI 316 (vanjske mjere: 680x680 mm, svijetli otvor: 600x600 mm, uporabni otvor: 540x600 mm, visina: 138 mm). U jediničnoj cijeni stavke uključen je sav potreban rad, materijal i transport. Obračun po kompletu.</t>
  </si>
  <si>
    <t>a) šaht za ulazak u strojarnicu
(tip kao EMIS-SLIDING 98 poklopac AISI 316 (vanjske mjere: 980x980 mm, svijetli otvor: 900x900 mm, uporabni otvor: 840x900 mm, visina: 138 mm)</t>
  </si>
  <si>
    <t>b) šaht za ulazak u kompenzaciju
(tip kao EMIS-SLIDING 68 poklopac AISI 316 (vanjske mjere: 680x680 mm, svijetli otvor: 600x600 mm, uporabni otvor: 540x600 mm, visina: 138 mm)</t>
  </si>
  <si>
    <t>Rezanje betonskih opločnika sa 6cm deblijne na 3cm radi ugradnje u podizno-kliznog šahta za ulaz u strojarnicu kompenzaciju bazena prema nižem opisu. U jediničnoj cijeni stavke uključen je sav potreban rad, materijal i transport. Obračun po m2.</t>
  </si>
  <si>
    <t>BETONIRANJE KRIŽANJA SN KABELA SA CIJEVIMA VODE I KANALIZACIJE</t>
  </si>
  <si>
    <t>I.3.4.</t>
  </si>
  <si>
    <t>Izrada zaštite mršavim betonom na mjestima križanja trase SN kabela i trase vode/kanalizacije. U jediničnu cijenu uključen je sav potreban rad, materijal i transport. Obračun po kpl.</t>
  </si>
  <si>
    <t>UGRADBA DODATNIH ELEMENATA U PRIKLJUČNO OKNO br. 1</t>
  </si>
  <si>
    <t>a) vodomjer DN100</t>
  </si>
  <si>
    <t>b) ljevanoželjezni FF 600mm</t>
  </si>
  <si>
    <t>c) ljevanoželjezni FF 800mm</t>
  </si>
  <si>
    <t>d) ljevanoželjezni ventil DN100</t>
  </si>
  <si>
    <t>f) hvatač nečistoče</t>
  </si>
  <si>
    <t>e) MDI</t>
  </si>
  <si>
    <t>Dobava i ugradba vodovodnih elementa u priključnom šahtu sa svim potrebnim spojnim i brtvenim materijalom. U jediničnu cijenu uključen je sav potreban rad, materijal i transport. Obračun kako slijedi:</t>
  </si>
  <si>
    <t>a) dim. 60x60cm, svijetle visine 100cm</t>
  </si>
  <si>
    <t>a) dim. 100x100cm, svijetle visine 100cm</t>
  </si>
  <si>
    <t>a) dim. 60x60cm (ljevanoželjezni poklopac sa okvirom za teški promet)</t>
  </si>
  <si>
    <t>Dobava materijala i izrada AB šahta betonom C25/30 u potrebnoj oplati. Debljina podložne ploče je 10cm, zidova 20cm i krovne ploče 15 cm. U cijenu je potrebno uključiti dobavu i montažu ljevano željeznog poklopca sa okvirom. Zidovi šahta se armiraju sa mrežom 2xQ131, a strop sa 2xQ335. U jediničnu cijenu uključen je sav potreban rad, materijal i transport. Obračun kako lijedi po kom šahta:</t>
  </si>
  <si>
    <t>Dobava:</t>
  </si>
  <si>
    <t>Ugradnja:</t>
  </si>
  <si>
    <t>LJEVANOŽELJEZNI POKLOPCI</t>
  </si>
  <si>
    <t>Dobava i izrada lijevanog željeznog poklopca za gornju stavku (dim. otvora 60x60cm). U jediničnoj cijeni stavke uključen je sav potreban rad, materijal i transport. Obračun po komadu poklopca.</t>
  </si>
  <si>
    <t>a) dobava ljevanoželjeznog poklopca</t>
  </si>
  <si>
    <t>b) ugradnja ljevanoželjeznog poklopca</t>
  </si>
  <si>
    <t>AB ŠAHT ZA VODOVODNU INSTALACIJU</t>
  </si>
  <si>
    <t>POKLOPCI ZA AB ŠAHTOVE ZA VODOVODNU INSTALACIJU</t>
  </si>
  <si>
    <t>b) dim. 60x60cm (metalni poklopac od rebrastog lima sa metalnim okvirom)</t>
  </si>
  <si>
    <t>Dobava i ugradnja poklopaca za vodovodni šaht prema nižem opisu. U jediničnu cijenu uključen je sav potreban rad, materijal i transport. Obračun kako slijedi:</t>
  </si>
  <si>
    <t>I.2.9.</t>
  </si>
  <si>
    <t>I.2.10.</t>
  </si>
  <si>
    <t>I.8.15.</t>
  </si>
  <si>
    <t>I.8.16.</t>
  </si>
  <si>
    <t>II.1.11.</t>
  </si>
  <si>
    <t>II.1.12.</t>
  </si>
  <si>
    <t>II.1.14.</t>
  </si>
  <si>
    <t>II.1.15.</t>
  </si>
  <si>
    <t>II.2.6.</t>
  </si>
  <si>
    <t>II.2.11.</t>
  </si>
  <si>
    <t>II.2.13.</t>
  </si>
  <si>
    <t>III.2.1.</t>
  </si>
  <si>
    <t>III.2.2.</t>
  </si>
  <si>
    <t>III.2.3.</t>
  </si>
  <si>
    <t>III.2.4.</t>
  </si>
  <si>
    <t>III.2.5.</t>
  </si>
  <si>
    <t>III.2.6.</t>
  </si>
  <si>
    <t>III.2.7.</t>
  </si>
  <si>
    <t>III.2.8.</t>
  </si>
  <si>
    <t>III.2.9.</t>
  </si>
  <si>
    <t>III.2.10.</t>
  </si>
  <si>
    <t>III.2.11.</t>
  </si>
  <si>
    <t>III.2.12.</t>
  </si>
  <si>
    <t>III.2.13.</t>
  </si>
  <si>
    <t>III.2.14.</t>
  </si>
  <si>
    <t>III.2.15.</t>
  </si>
  <si>
    <t>III.2.16.</t>
  </si>
  <si>
    <t>III.2.17.</t>
  </si>
  <si>
    <t>III.2.18.</t>
  </si>
  <si>
    <t>III.2.19.</t>
  </si>
  <si>
    <t>III.2.20.</t>
  </si>
  <si>
    <t>III.2.21.</t>
  </si>
  <si>
    <t>III.2.22.</t>
  </si>
  <si>
    <t>III.2.23.</t>
  </si>
  <si>
    <t>III.2.24.</t>
  </si>
  <si>
    <t>III.2.25.</t>
  </si>
  <si>
    <t>III.2.27.</t>
  </si>
  <si>
    <t>III.2.28.</t>
  </si>
  <si>
    <t>III.2.29.</t>
  </si>
  <si>
    <t>III.2.30.</t>
  </si>
  <si>
    <t>III.2.31.</t>
  </si>
  <si>
    <t>III.3.1.</t>
  </si>
  <si>
    <t>III.3.2.</t>
  </si>
  <si>
    <t>III.3.3.</t>
  </si>
  <si>
    <t>III.3.4.</t>
  </si>
  <si>
    <t>III.3.5.</t>
  </si>
  <si>
    <t>III.3.6.</t>
  </si>
  <si>
    <t>III.3.7.</t>
  </si>
  <si>
    <t>III.3.8.</t>
  </si>
  <si>
    <t>III.3.9.</t>
  </si>
  <si>
    <t>III.3.10.</t>
  </si>
  <si>
    <t>III.3.11.</t>
  </si>
  <si>
    <t>III.3.12.</t>
  </si>
  <si>
    <t>III.3.13.</t>
  </si>
  <si>
    <t>III.3.14.</t>
  </si>
  <si>
    <t>III.3.15.</t>
  </si>
  <si>
    <t>III.7.15.</t>
  </si>
  <si>
    <t>III.3.16.</t>
  </si>
  <si>
    <t>III.3.17.</t>
  </si>
  <si>
    <t>III.3.18.</t>
  </si>
  <si>
    <t>III.3.19.</t>
  </si>
  <si>
    <t>III.3.20.</t>
  </si>
  <si>
    <t>III.3.21.</t>
  </si>
  <si>
    <t>III.3.22.</t>
  </si>
  <si>
    <t>III.3.23.</t>
  </si>
  <si>
    <t>III.3.24.</t>
  </si>
  <si>
    <t>III.3.25.</t>
  </si>
  <si>
    <t>III.3.26.</t>
  </si>
  <si>
    <t>III.3.27.</t>
  </si>
  <si>
    <t>III.3.28.</t>
  </si>
  <si>
    <t>III.4.1.</t>
  </si>
  <si>
    <t>III.4.2.</t>
  </si>
  <si>
    <t>III.4.3.</t>
  </si>
  <si>
    <t>III.4.4.</t>
  </si>
  <si>
    <t>III.4.5.</t>
  </si>
  <si>
    <t>III.4.6.</t>
  </si>
  <si>
    <t>III.4.7.</t>
  </si>
  <si>
    <t>III.4.8.</t>
  </si>
  <si>
    <t>III.4.9.</t>
  </si>
  <si>
    <t>III.4.10.</t>
  </si>
  <si>
    <t>III.4.11.</t>
  </si>
  <si>
    <t>III.4.12.</t>
  </si>
  <si>
    <t>III.5.12.</t>
  </si>
  <si>
    <t>III.4.13.</t>
  </si>
  <si>
    <t>III.4.14.</t>
  </si>
  <si>
    <t>III.4.15.</t>
  </si>
  <si>
    <t>III.4.16.</t>
  </si>
  <si>
    <t>III.4.17.</t>
  </si>
  <si>
    <t>III.4.18.</t>
  </si>
  <si>
    <t>III.4.19.</t>
  </si>
  <si>
    <t>III.4.20.</t>
  </si>
  <si>
    <t>III.4.21.</t>
  </si>
  <si>
    <t>III.4.22.</t>
  </si>
  <si>
    <t>III.4.23.</t>
  </si>
  <si>
    <t>III.4.24.</t>
  </si>
  <si>
    <t>III.4.25.</t>
  </si>
  <si>
    <t>III.4.26.</t>
  </si>
  <si>
    <t>III.4.27.</t>
  </si>
  <si>
    <t>III.4.28.</t>
  </si>
  <si>
    <t>III.4.29.</t>
  </si>
  <si>
    <t>III.4.30.</t>
  </si>
  <si>
    <t>III.4.31.</t>
  </si>
  <si>
    <t>III.5.1.</t>
  </si>
  <si>
    <t>III.5.2.</t>
  </si>
  <si>
    <t>III.5.3.</t>
  </si>
  <si>
    <t>III.5.4.</t>
  </si>
  <si>
    <t>III.5.5.</t>
  </si>
  <si>
    <t>III.5.7.</t>
  </si>
  <si>
    <t>III.5.8.</t>
  </si>
  <si>
    <t>III.5.9.</t>
  </si>
  <si>
    <t>III.5.10.</t>
  </si>
  <si>
    <t>III.5.11.</t>
  </si>
  <si>
    <t>III.5.13.</t>
  </si>
  <si>
    <t>III.5.14.</t>
  </si>
  <si>
    <t>III.6.1.</t>
  </si>
  <si>
    <t>III.6.2.</t>
  </si>
  <si>
    <t>III.6.3.</t>
  </si>
  <si>
    <t>III.6.4.</t>
  </si>
  <si>
    <t>III.6.6.</t>
  </si>
  <si>
    <t>III.6.7.</t>
  </si>
  <si>
    <t>III.6.8.</t>
  </si>
  <si>
    <t>III.6.9.</t>
  </si>
  <si>
    <t>III.6.10.</t>
  </si>
  <si>
    <t>III.7.1.</t>
  </si>
  <si>
    <t>III.7.2.</t>
  </si>
  <si>
    <t>III.7.3.</t>
  </si>
  <si>
    <t>III.7.4.</t>
  </si>
  <si>
    <t>III.7.5.</t>
  </si>
  <si>
    <t>III.7.6.</t>
  </si>
  <si>
    <t>III.7.7.</t>
  </si>
  <si>
    <t>III.7.8.</t>
  </si>
  <si>
    <t>III.7.9.</t>
  </si>
  <si>
    <t>III.7.10.</t>
  </si>
  <si>
    <t>III.7.11.</t>
  </si>
  <si>
    <t>III.7.12.</t>
  </si>
  <si>
    <t>III.7.13.</t>
  </si>
  <si>
    <t>III.7.14.</t>
  </si>
  <si>
    <t>(Uračunati sav potreban materijal i rad za "šalovanje" ukoliko, uslijed neodgovarajućeg iskopa, isto bude potrebno, te zbijanje materijala oko napravljenog temelja).</t>
  </si>
  <si>
    <t>III.7.16.</t>
  </si>
  <si>
    <t>III.7.17.</t>
  </si>
  <si>
    <t>III.7.18.</t>
  </si>
  <si>
    <t>III.7.19.</t>
  </si>
  <si>
    <t>III.7.20.</t>
  </si>
  <si>
    <t>III.7.21.</t>
  </si>
  <si>
    <t>III.7.22.</t>
  </si>
  <si>
    <t>III.7.23.</t>
  </si>
  <si>
    <t>III.7.24.</t>
  </si>
  <si>
    <t>III.7.25.</t>
  </si>
  <si>
    <t>III.7.26.</t>
  </si>
  <si>
    <t>III.7.27.</t>
  </si>
  <si>
    <t>III.7.28.</t>
  </si>
  <si>
    <t>III.7.29.</t>
  </si>
  <si>
    <t>III.7.30.</t>
  </si>
  <si>
    <t>III.7.31.</t>
  </si>
  <si>
    <t>III.7.32.</t>
  </si>
  <si>
    <t>III.7.33.</t>
  </si>
  <si>
    <t>III.7.34.</t>
  </si>
  <si>
    <t>III.7.35.</t>
  </si>
  <si>
    <t>III.7.36.</t>
  </si>
  <si>
    <t>Farbanje signalizacije pješačkih prijelaza u širini 1,5m. U jediničnoj cijeni stavke uključen je sav potreban rad, materijal i transport. Obračun se vrši po m2.</t>
  </si>
  <si>
    <t>FARBANJE SIGNALIZACIJE PJEŠAČKIH PRIJELAZA</t>
  </si>
  <si>
    <t>VI.2.</t>
  </si>
  <si>
    <t>VI.3.</t>
  </si>
  <si>
    <t>VI.4.</t>
  </si>
  <si>
    <t>VI.5.</t>
  </si>
  <si>
    <t>VI.6.</t>
  </si>
  <si>
    <t>VI.7.</t>
  </si>
  <si>
    <t>VI.8.</t>
  </si>
  <si>
    <t>VI.9.</t>
  </si>
  <si>
    <t>VI.10.</t>
  </si>
  <si>
    <t>VI.11.</t>
  </si>
  <si>
    <r>
      <rPr>
        <b/>
        <sz val="8"/>
        <rFont val="Arial"/>
        <family val="2"/>
        <charset val="238"/>
      </rPr>
      <t xml:space="preserve">STUP I TABLA: </t>
    </r>
    <r>
      <rPr>
        <sz val="8"/>
        <rFont val="Arial"/>
        <family val="2"/>
        <charset val="238"/>
      </rPr>
      <t>Dobava i postavljanje table dimenzija 600x600 mm od eloksiranog  aluminija boje natur, debljine 2 mm sa duplo savijenim rubom. Montaža na aluminijski stupa Ø 60 mm ukupne duljine cca 250 cm. Montaža aluminijskim obujmicama, 2 obujmice na sredini ploče.  Ispis -jednostrano. Natpis izveden folijom putem digitalnog tiska sa zaštitnom suhom laminacijom, cast trajnosti do 10 godina. Postavljanje na stup. Postavljanje na stup. Prije izrade folije potrebno potvrditi uzorak boje s naručiteljem.</t>
    </r>
  </si>
  <si>
    <r>
      <rPr>
        <b/>
        <sz val="8"/>
        <rFont val="Arial"/>
        <family val="2"/>
        <charset val="238"/>
      </rPr>
      <t>TEMELJI:</t>
    </r>
    <r>
      <rPr>
        <sz val="8"/>
        <rFont val="Arial"/>
        <family val="2"/>
        <charset val="238"/>
      </rPr>
      <t xml:space="preserve"> Izrada temelja iz betona razreda čvrstoće C20/25 završne visine 10 cm ispod nivoa okolnog terena. Dimenzije temelja min. 40x40 cm, dubine min. 40 cm.  U jediničnu cijenu  uračunati i dobavu i postavu ankerne ploče dimenzija 240x240x8 mm s nosivim stupom visine 50 cm za učvršćivanje aluminijskog stupa te izradu 4 rupe fi 14 mm za učvršćivanje putem vijaka sa tiplama, iskop rupe dimenziaja 50x50x60 cm u zemljištu mješovite ktg sa odvozom iskopanog materijala na registriranu deponiju te dobavu, dovoz i planiranje čiste zemlje prosječne dubine 10 cm i površine do 2m2.</t>
    </r>
  </si>
  <si>
    <r>
      <rPr>
        <b/>
        <sz val="8"/>
        <rFont val="Arial"/>
        <family val="2"/>
        <charset val="238"/>
      </rPr>
      <t>PANEL:</t>
    </r>
    <r>
      <rPr>
        <sz val="8"/>
        <rFont val="Arial"/>
        <family val="2"/>
        <charset val="238"/>
      </rPr>
      <t>Dobava i postavljanje table dimenzija 800x150 x15 mm od eloksiranog aluminija boje natur. Lamela se montira na stup vijcima pomoću originlnog alumijiskog adaptera sa utorom. PVC čep profila 150 mm sive boje. Natpis izveden dvostrano folijom putem digitalnog tiska sa zaštitnom suhom laminacijom, cast trajnosti do 10 godina. Postavljanje na stup. Postavljanje na stup. Prije izrade folije potrebno potvrditi uzorak boje s naručiteljem.</t>
    </r>
  </si>
  <si>
    <r>
      <rPr>
        <b/>
        <sz val="8"/>
        <rFont val="Arial"/>
        <family val="2"/>
        <charset val="238"/>
      </rPr>
      <t xml:space="preserve">STUP: </t>
    </r>
    <r>
      <rPr>
        <sz val="8"/>
        <rFont val="Arial"/>
        <family val="2"/>
        <charset val="238"/>
      </rPr>
      <t>Aluminijski eloksirani stupovi promjera 60 mm, debljina stijenke 3 mm, eloxirani natur boje visine iznad zemlje 180 cm. PVC čep stupa profila 60 mm sive boje. Al stup se pričvršćuje vijcima u 3 zone na nosivi stup ankerne ploče. Dodatno učvršćenje punjenjem područja pričvršćivanja poliuretanskom pjenom.</t>
    </r>
  </si>
  <si>
    <r>
      <rPr>
        <b/>
        <sz val="8"/>
        <rFont val="Arial"/>
        <family val="2"/>
        <charset val="238"/>
      </rPr>
      <t xml:space="preserve">TEMELJI: </t>
    </r>
    <r>
      <rPr>
        <sz val="8"/>
        <rFont val="Arial"/>
        <family val="2"/>
        <charset val="238"/>
      </rPr>
      <t>Izrada temelja iz betona razreda čvrstoće C20/25 završne visine 10 cm ispod nivoa okolnog terena. Dimenzije temelja min. 40x40 cm, dubine min. 40 cm.  U jediničnu cijenu  uračunati i dobavu i postavu ankerne ploče dimenzija 240x240x8 mm s nosivim stupom visine 50 cm za učvršćivanje aluminijskog stupa te izradu 4 rupe fi 14 mm za učvršćivanje putem vijaka sa tiplama, iskop rupe dimenziaja 50x50x60 cm u zemljištu mješovite ktg sa odvozom iskopanog materijala na registriranu deponiju te dobavu, dovoz i planiranje čiste zemlje prosječne dubine 10 cm i površine do 2m2.</t>
    </r>
  </si>
  <si>
    <r>
      <rPr>
        <b/>
        <sz val="8"/>
        <rFont val="Arial"/>
        <family val="2"/>
        <charset val="238"/>
      </rPr>
      <t>PANEL:</t>
    </r>
    <r>
      <rPr>
        <sz val="8"/>
        <rFont val="Arial"/>
        <family val="2"/>
        <charset val="238"/>
      </rPr>
      <t xml:space="preserve"> Dobava i postavljanje table dimenzija 800x150 x15 mm od eloksiranog aluminija boje natur. Lamela se montira na stup vijcima pomoću originlnog alumijiskog adaptera sa utorom. PVC čep profila 150 mm sive boje. Natpis izveden dvostrano folijom putem digitalnog tiska sa zaštitnom suhom laminacijom, cast trajnosti do 10 godina. Postavljanje na dva stupa.Postavljanje na stup. Prije izrade folije potrebno potvrditi uzorak boje s naručiteljem.</t>
    </r>
  </si>
  <si>
    <r>
      <rPr>
        <b/>
        <sz val="8"/>
        <rFont val="Arial"/>
        <family val="2"/>
        <charset val="238"/>
      </rPr>
      <t>TEMELJ:</t>
    </r>
    <r>
      <rPr>
        <sz val="8"/>
        <rFont val="Arial"/>
        <family val="2"/>
        <charset val="238"/>
      </rPr>
      <t xml:space="preserve"> Izrada temelja iz betona razreda čvrstoće C20/25 završne visine 10 cm ispod nivoa okolnog terena. Dimenzije temelja min. 40x40 cm, dubine min. 40 cm.  U jediničnu cijenu  uračunati i dobavu i postavu ankerne ploče dimenzija 240x240x8 mm s nosivim stupom visine 50 cm za učvršćivanje aluminijskog stupa te izradu 4 rupe fi 14 mm za učvršćivanje putem vijaka sa tiplama, iskop rupe dimenziaja 50x50x60 cm u zemljištu mješovite ktg sa odvozom iskopanog materijala na registriranu deponiju te dobavu, dovoz i planiranje čiste zemlje prosječne dubine 10 cm i površine do 2m2.</t>
    </r>
  </si>
  <si>
    <r>
      <rPr>
        <b/>
        <sz val="8"/>
        <rFont val="Arial"/>
        <family val="2"/>
        <charset val="238"/>
      </rPr>
      <t>STUP I TABLA:</t>
    </r>
    <r>
      <rPr>
        <sz val="8"/>
        <rFont val="Arial"/>
        <family val="2"/>
        <charset val="238"/>
      </rPr>
      <t xml:space="preserve"> Dobava i postavljanje table dimenzija 700 x 900 mm od eloksiranog  aluminija boje natur, debljine 2 mm sa duplo savijenim rubom. Montaža na aluminijski stupa Ø 60 mm ukupne duljine cca 250 cm. Montaža aluminijskim obujmicama, 2 obujmice na sredini ploče.  Ispis -jednostrano. Natpis izveden folijom putem digitalnog tiska sa zaštitnom suhom laminacijom, cast trajnosti do 10 godina. Postavljanje na stup. Prije izrade folije potrebno potvrditi uzorak boje s naručiteljem.</t>
    </r>
  </si>
  <si>
    <r>
      <rPr>
        <b/>
        <sz val="8"/>
        <rFont val="Arial"/>
        <family val="2"/>
        <charset val="238"/>
      </rPr>
      <t xml:space="preserve">TABLA I STUP: </t>
    </r>
    <r>
      <rPr>
        <sz val="8"/>
        <rFont val="Arial"/>
        <family val="2"/>
        <charset val="238"/>
      </rPr>
      <t>Dobava i postavljanje table dimenzija 600x600 mm od eloksiranog  aluminija boje natur, debljine 2 mm sa duplo savijenim rubom. Montaža na aluminijski stupa Ø 60 mm ukupne duljine cca 250 cm. Montaža aluminijskim obujmicama, 2 obujmice na sredini ploče.  Ispis - jednostrano. Natpis izveden folijom putem digitalnog tiska sa zaštitnom suhom laminacijom, cast trajnosti do 10 godina. Na foliju se dodatno učvršćuje 1 x PVC džepić za umetanje informacije , formata A4.
Postavljanje na stup.  Prije izrade folije potrebno potvrditi uzorak boje s naručiteljem.</t>
    </r>
  </si>
  <si>
    <r>
      <rPr>
        <b/>
        <sz val="8"/>
        <rFont val="Arial"/>
        <family val="2"/>
        <charset val="238"/>
      </rPr>
      <t xml:space="preserve">TEMELJ: </t>
    </r>
    <r>
      <rPr>
        <sz val="8"/>
        <rFont val="Arial"/>
        <family val="2"/>
        <charset val="238"/>
      </rPr>
      <t>Izrada temelja iz betona razreda čvrstoće C20/25 završne visine 10 cm ispod nivoa okolnog terena. Dimenzije temelja min. 40x40 cm, dubine min. 40 cm.  U jediničnu cijenu  uračunati i dobavu i postavu ankerne ploče dimenzija 240x240x8 mm s nosivim stupom visine 50 cm za učvršćivanje aluminijskog stupa te izradu 4 rupe fi 14 mm za učvršćivanje putem vijaka sa tiplama, iskop rupe dimenziaja 50x50x60 cm u zemljištu mješovite ktg sa odvozom iskopanog materijala na registriranu deponiju te dobavu, dovoz i planiranje čiste zemlje prosječne dubine 10 cm i površine do 2m2.</t>
    </r>
  </si>
  <si>
    <r>
      <rPr>
        <b/>
        <sz val="8"/>
        <rFont val="Arial"/>
        <family val="2"/>
        <charset val="238"/>
      </rPr>
      <t xml:space="preserve">FOLIJA: </t>
    </r>
    <r>
      <rPr>
        <sz val="8"/>
        <rFont val="Arial"/>
        <family val="2"/>
        <charset val="238"/>
      </rPr>
      <t>Zamjena folije 400 x 600 mm  s prikazom tlocrta bazena i kućnog reda. Ispis - jednostrano. Natpis izveden folijom putem digitalnog tiska sa zaštitnom suhom laminacijom, cast trajnosti do 10 godina. Na foliju se dodatno učvršćuje 1 x PVC džepić za umetanje informacije , formata A4.
 U izvedbu uključeno skidanje postojeće folije/karte, priprema podloge te postavljanje nove folije i PVC džepića. Grafičko rješenje dostavlja naručitelj. Prije izrade folije potrebno potvrditi uzorak boje s naručiteljem.</t>
    </r>
  </si>
  <si>
    <t>Numeričke oznake parkirnih mjesta se izrađuju od eloksiranog graverskog alumijina u natur boji debljine 2 mm, dimenzije 300x140 mm u koje se graviraju brojevi. Prije ugradnje pločica na betonski element (postojeći rubnjak), betonsku podlogu ispod brojeva je potrebno obojiti bojom za beton u boji brenda (Istra Camping - RAL 6027 ili 6033) . Pločice se za betonsku podlogu fiksiraju sa dva poc. vijka i tiplama na način da vijci ne vire izvan pločice. Postavljanje pločice je na središnju poziciju na rubnjaku parkirnog mjesta. U jediničnu cijenu uključen je sav potreban rad, materijal i transport. Obračun po kom.</t>
  </si>
  <si>
    <t>Prozirni plexi 5 mm s  pozadinskim direkt UV printom.     
Tisak 0/4.                             
Format: 200 x 120 m                                                                                                        
U cijenu uključeno montiranje s duplom trakom i PH neutralnim silikonom na pročelja mobilnih kućica. Točna pozicija montaže ovisi o orjentaciji pojedine kućice i odrediti će se na licu mjesta (dvije moguće pozicije).                                                      Grafičku pripremu dostavlja inevstitor. Postavljanje na stup. Prije izrade folije potrebno potvrditi uzorak boje s naručiteljem. U jediničnu cijenu uključen je sav potreban rad, materijal i transport. Obračun po kom.</t>
  </si>
  <si>
    <t>Dobava svega potrebnog materijala i ugradnja nosača za prethodnu stavku. Postavljanje nosača (stupova) za pričvršćenje prometnih znakova vrši se u skladu s "Pravilnikom o prometnim znakovima, opremi i signalizaciji na cestama". Stavkom obuhvaćen sav potreban rad, transport i materijal za potpunu realizaciju stavke. Obračun sve u kompletu za jedan nosač visine 300 cm. Stavka obuhvaća:</t>
  </si>
  <si>
    <t>3 PANELA POSTAVLJENA NA DVA STUPA - POSTAVLJANJE NA 3 POZICIJE</t>
  </si>
  <si>
    <t>OBAVIJESNA TABLA - KARTA/PLAN KAMPA - 3200 x 2200 mm</t>
  </si>
  <si>
    <t>Zamjena folije 3200 x 2200 mm  s prikazom karte/plana kampa. Izrada i montaža folijr izrađene tehnologijom solventnog tiska, trajnosti 7-9 god., sa dodatnom laminat folijom trajnosti do 10 god. + UV zaštita                                                                                                                                         TISAK 4/0. U izvedbu uključeno skidanje postojeće folije/karte, priprema podloge te postavljanje nove folije. Grafičko rješenje dostavlja naručitelj. Prije izrade folije potrebno potvrditi uzorak boje s naručiteljem.</t>
  </si>
  <si>
    <t>Izrada temelja iz betona razreda čvrstoće C20/25 završne visine 10 cm ispod nivoa okolnog terena. Dimenzije temelja min. 40x40 cm, dubine min. 40 cm.  U jediničnu cijenu  uračunati i dobavu i postavu ankerne ploče dimenzija 240x240x8 mm s nosivim stupom visine 50 cm za učvršćivanje aluminijskog stupa te izradu 4 rupe fi 14 mm za učvršćivanje putem vijaka sa tiplama, iskop rupe dimenziaja 50x50x60 cm u zemljištu mješovite ktg sa odvozom iskopanog materijala na registriranu deponiju te dobavu, dovoz i planiranje čiste zemlje prosječne dubine 10 cm i površine do 2m2.</t>
  </si>
  <si>
    <t>Pažljiva demontaža postojeće table sa kartom kampa okvirne dimenzije 3200 x 2200 mm zajedno sa 4 stupa na koja je postavljena pokraj recepcije. Skladištenje i čuvanje svih elemenata za ponovnu montažu na novu lokaciju sa svim potrebnim spojnim i pričvrsnim materijalom. U jediničnu cijenu uključen je sav potreban rad, materijal i transport. Obračun sve u kpl.</t>
  </si>
  <si>
    <t>VII.2.1.</t>
  </si>
  <si>
    <t>VII.2.2.</t>
  </si>
  <si>
    <t>VII.2.3.</t>
  </si>
  <si>
    <t>VII.2.4.</t>
  </si>
  <si>
    <t>VII.2.5.</t>
  </si>
  <si>
    <t>VII.2.6.</t>
  </si>
  <si>
    <t>VII.2.7.</t>
  </si>
  <si>
    <t>VII.2.8.</t>
  </si>
  <si>
    <t>VII.2.9.</t>
  </si>
  <si>
    <t>VII.2.10.</t>
  </si>
  <si>
    <t>VII.2.11.</t>
  </si>
  <si>
    <t>VII.2.12.</t>
  </si>
  <si>
    <t>VII.2.13.</t>
  </si>
  <si>
    <t>VII.2.14.</t>
  </si>
  <si>
    <t>VII.2.15.</t>
  </si>
  <si>
    <t>VII.2.16.</t>
  </si>
  <si>
    <t>VII.2.17.</t>
  </si>
  <si>
    <t>VII.2.18.</t>
  </si>
  <si>
    <t>VII.2.19.</t>
  </si>
  <si>
    <t>VII.3.1.1.1.</t>
  </si>
  <si>
    <t>NAPOMENA: Trasa kabela za potrebe TV instalacije prolazi kroz novoplaniranu DTK kanalizaciju i u kabelskom kanalu koji prolazi po istoj trasi kuda i jaka struja za napajanje mobilnih kućica.</t>
  </si>
  <si>
    <t>Dobava i izvedba kabelskih spojnica 20 kV tipa Raychem tipa  POLJ-24/1X120-240 ( komplet za spajanje tri jednožilna kabela XHP 48-A / XHE 49-A  1 x 150 mm² )đ</t>
  </si>
  <si>
    <t>HORTIKULTURNO UREĐENJE (u zbroju rješenje pokosa A hidrosjetva)</t>
  </si>
  <si>
    <t>INSTALACIJA BAZENSKE TEHNIKE I OPREME SVEUKUPNO</t>
  </si>
  <si>
    <t>SIGNALIZACIJA SVEUKUPNO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</si>
</sst>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k_n_-;\-* #,##0.00\ _k_n_-;_-* &quot;-&quot;??\ _k_n_-;_-@_-"/>
    <numFmt numFmtId="164" formatCode="#,##0.00\ &quot;kn&quot;"/>
    <numFmt numFmtId="165" formatCode="General\."/>
    <numFmt numFmtId="166" formatCode="#,##0.000"/>
    <numFmt numFmtId="167" formatCode="dd/mm/yyyy"/>
  </numFmts>
  <fonts count="24" x14ac:knownFonts="1">
    <font>
      <sz val="11"/>
      <color theme="1"/>
      <name val="Calibri"/>
      <family val="2"/>
      <charset val="238"/>
      <scheme val="minor"/>
    </font>
    <font>
      <sz val="11"/>
      <color theme="1"/>
      <name val="Calibri"/>
      <family val="2"/>
      <charset val="238"/>
      <scheme val="minor"/>
    </font>
    <font>
      <sz val="8"/>
      <name val="Arial"/>
      <family val="2"/>
      <charset val="238"/>
    </font>
    <font>
      <sz val="8"/>
      <color rgb="FFFF0000"/>
      <name val="Arial"/>
      <family val="2"/>
      <charset val="238"/>
    </font>
    <font>
      <b/>
      <sz val="8"/>
      <name val="Arial"/>
      <family val="2"/>
      <charset val="238"/>
    </font>
    <font>
      <b/>
      <sz val="8"/>
      <color rgb="FFFF0000"/>
      <name val="Arial"/>
      <family val="2"/>
      <charset val="238"/>
    </font>
    <font>
      <i/>
      <sz val="8"/>
      <name val="Arial"/>
      <family val="2"/>
      <charset val="238"/>
    </font>
    <font>
      <i/>
      <sz val="8"/>
      <color rgb="FFFF0000"/>
      <name val="Arial"/>
      <family val="2"/>
      <charset val="238"/>
    </font>
    <font>
      <sz val="8"/>
      <color theme="0" tint="-0.34998626667073579"/>
      <name val="Arial"/>
      <family val="2"/>
      <charset val="238"/>
    </font>
    <font>
      <b/>
      <i/>
      <sz val="8"/>
      <name val="Arial"/>
      <family val="2"/>
      <charset val="238"/>
    </font>
    <font>
      <sz val="10"/>
      <name val="Arial"/>
      <family val="2"/>
      <charset val="238"/>
    </font>
    <font>
      <vertAlign val="superscript"/>
      <sz val="8"/>
      <name val="Arial"/>
      <family val="2"/>
      <charset val="238"/>
    </font>
    <font>
      <b/>
      <u/>
      <sz val="8"/>
      <color rgb="FFFF0000"/>
      <name val="Arial"/>
      <family val="2"/>
      <charset val="238"/>
    </font>
    <font>
      <b/>
      <sz val="8"/>
      <color theme="0" tint="-0.34998626667073579"/>
      <name val="Arial"/>
      <family val="2"/>
      <charset val="238"/>
    </font>
    <font>
      <sz val="10"/>
      <name val="Helv"/>
    </font>
    <font>
      <sz val="11"/>
      <color theme="1"/>
      <name val="Calibri"/>
      <family val="2"/>
      <scheme val="minor"/>
    </font>
    <font>
      <sz val="10"/>
      <name val="Arial"/>
      <family val="2"/>
    </font>
    <font>
      <sz val="11"/>
      <color indexed="8"/>
      <name val="Calibri"/>
      <family val="2"/>
      <charset val="238"/>
    </font>
    <font>
      <b/>
      <u/>
      <sz val="8"/>
      <name val="Arial"/>
      <family val="2"/>
      <charset val="238"/>
    </font>
    <font>
      <sz val="11"/>
      <name val="Arial"/>
      <family val="2"/>
      <charset val="238"/>
    </font>
    <font>
      <b/>
      <sz val="11"/>
      <name val="Arial"/>
      <family val="2"/>
      <charset val="238"/>
    </font>
    <font>
      <sz val="11"/>
      <name val="Calibri"/>
      <family val="2"/>
      <charset val="238"/>
      <scheme val="minor"/>
    </font>
    <font>
      <b/>
      <sz val="11"/>
      <name val="Calibri"/>
      <family val="2"/>
      <charset val="238"/>
      <scheme val="minor"/>
    </font>
    <font>
      <sz val="8"/>
      <name val="Arial"/>
      <family val="2"/>
      <charset val="1"/>
    </font>
  </fonts>
  <fills count="13">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CCFFFF"/>
        <bgColor indexed="64"/>
      </patternFill>
    </fill>
    <fill>
      <patternFill patternType="solid">
        <fgColor theme="2"/>
        <bgColor indexed="64"/>
      </patternFill>
    </fill>
    <fill>
      <patternFill patternType="solid">
        <fgColor rgb="FF92D050"/>
        <bgColor indexed="64"/>
      </patternFill>
    </fill>
    <fill>
      <patternFill patternType="solid">
        <fgColor rgb="FFFFCC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rgb="FFFFFFCC"/>
      </patternFill>
    </fill>
    <fill>
      <patternFill patternType="solid">
        <fgColor indexed="9"/>
        <bgColor indexed="26"/>
      </patternFill>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s>
  <cellStyleXfs count="16">
    <xf numFmtId="0" fontId="0" fillId="0" borderId="0"/>
    <xf numFmtId="43" fontId="1" fillId="0" borderId="0" applyFont="0" applyFill="0" applyBorder="0" applyAlignment="0" applyProtection="0"/>
    <xf numFmtId="0" fontId="1" fillId="0" borderId="0"/>
    <xf numFmtId="43" fontId="10" fillId="0" borderId="0" applyFont="0" applyFill="0" applyBorder="0" applyAlignment="0" applyProtection="0"/>
    <xf numFmtId="0" fontId="10" fillId="0" borderId="0"/>
    <xf numFmtId="0" fontId="10" fillId="0" borderId="0"/>
    <xf numFmtId="0" fontId="1" fillId="0" borderId="0"/>
    <xf numFmtId="0" fontId="14" fillId="0" borderId="0"/>
    <xf numFmtId="0" fontId="15" fillId="0" borderId="0"/>
    <xf numFmtId="0" fontId="10" fillId="0" borderId="0"/>
    <xf numFmtId="0" fontId="10" fillId="0" borderId="0"/>
    <xf numFmtId="0" fontId="16" fillId="0" borderId="0"/>
    <xf numFmtId="0" fontId="10" fillId="0" borderId="0"/>
    <xf numFmtId="0" fontId="16" fillId="0" borderId="0"/>
    <xf numFmtId="0" fontId="10" fillId="0" borderId="0"/>
    <xf numFmtId="0" fontId="17" fillId="0" borderId="0"/>
  </cellStyleXfs>
  <cellXfs count="340">
    <xf numFmtId="0" fontId="0" fillId="0" borderId="0" xfId="0"/>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2" fontId="4" fillId="2" borderId="1" xfId="0" applyNumberFormat="1" applyFont="1" applyFill="1" applyBorder="1" applyAlignment="1">
      <alignment horizontal="left" vertical="center"/>
    </xf>
    <xf numFmtId="4" fontId="2" fillId="0" borderId="1" xfId="1" applyNumberFormat="1" applyFont="1" applyFill="1" applyBorder="1" applyAlignment="1">
      <alignment horizontal="right" vertical="center"/>
    </xf>
    <xf numFmtId="4" fontId="4" fillId="4" borderId="3" xfId="1" applyNumberFormat="1" applyFont="1" applyFill="1" applyBorder="1" applyAlignment="1">
      <alignment horizontal="center" vertical="center" wrapText="1"/>
    </xf>
    <xf numFmtId="4" fontId="4" fillId="4" borderId="3" xfId="1" applyNumberFormat="1" applyFont="1" applyFill="1" applyBorder="1" applyAlignment="1">
      <alignment horizontal="center" vertical="center"/>
    </xf>
    <xf numFmtId="4" fontId="4" fillId="0" borderId="4" xfId="1" applyNumberFormat="1" applyFont="1" applyFill="1" applyBorder="1" applyAlignment="1">
      <alignment horizontal="center" vertical="center" wrapText="1"/>
    </xf>
    <xf numFmtId="4" fontId="4" fillId="0" borderId="4" xfId="1" applyNumberFormat="1" applyFont="1" applyFill="1" applyBorder="1" applyAlignment="1">
      <alignment horizontal="left" vertical="center" wrapText="1"/>
    </xf>
    <xf numFmtId="4" fontId="6" fillId="0" borderId="1" xfId="1" applyNumberFormat="1" applyFont="1" applyFill="1" applyBorder="1" applyAlignment="1">
      <alignment horizontal="center" vertical="center" wrapText="1"/>
    </xf>
    <xf numFmtId="4" fontId="6" fillId="0" borderId="1" xfId="1" applyNumberFormat="1" applyFont="1" applyFill="1" applyBorder="1" applyAlignment="1">
      <alignment vertical="center" wrapText="1"/>
    </xf>
    <xf numFmtId="4" fontId="4" fillId="0" borderId="1" xfId="1" applyNumberFormat="1" applyFont="1" applyFill="1" applyBorder="1" applyAlignment="1">
      <alignment horizontal="center" vertical="center" wrapText="1"/>
    </xf>
    <xf numFmtId="4" fontId="4" fillId="0" borderId="1" xfId="1" applyNumberFormat="1" applyFont="1" applyFill="1" applyBorder="1" applyAlignment="1">
      <alignment horizontal="left" vertical="center" wrapText="1"/>
    </xf>
    <xf numFmtId="4" fontId="2" fillId="2" borderId="1" xfId="1" applyNumberFormat="1" applyFont="1" applyFill="1" applyBorder="1" applyAlignment="1">
      <alignment horizontal="center" vertical="center"/>
    </xf>
    <xf numFmtId="4" fontId="4" fillId="2" borderId="1" xfId="1"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4" fontId="2" fillId="0" borderId="1" xfId="1" applyNumberFormat="1" applyFont="1" applyFill="1" applyBorder="1" applyAlignment="1">
      <alignment horizontal="center" vertical="center" wrapText="1"/>
    </xf>
    <xf numFmtId="4" fontId="2" fillId="0" borderId="1" xfId="1" applyNumberFormat="1" applyFont="1" applyFill="1" applyBorder="1" applyAlignment="1">
      <alignment horizontal="left" vertical="center" wrapText="1"/>
    </xf>
    <xf numFmtId="4" fontId="2" fillId="0" borderId="1" xfId="1"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left" vertical="center" wrapText="1"/>
    </xf>
    <xf numFmtId="2" fontId="2" fillId="2" borderId="1" xfId="0"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2" borderId="1" xfId="1" applyNumberFormat="1" applyFont="1" applyFill="1" applyBorder="1" applyAlignment="1">
      <alignment horizontal="left" vertical="center" wrapText="1"/>
    </xf>
    <xf numFmtId="4" fontId="3" fillId="0" borderId="1" xfId="1" applyNumberFormat="1" applyFont="1" applyFill="1" applyBorder="1" applyAlignment="1">
      <alignment horizontal="left" vertical="center" wrapText="1"/>
    </xf>
    <xf numFmtId="4" fontId="5" fillId="0" borderId="1" xfId="1" applyNumberFormat="1" applyFont="1" applyFill="1" applyBorder="1" applyAlignment="1">
      <alignment horizontal="left" vertical="center" wrapText="1"/>
    </xf>
    <xf numFmtId="4" fontId="2"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left" vertical="center" wrapText="1"/>
    </xf>
    <xf numFmtId="4" fontId="2" fillId="0" borderId="1" xfId="0" applyNumberFormat="1" applyFont="1" applyBorder="1" applyAlignment="1">
      <alignment horizontal="center" vertical="center" wrapText="1"/>
    </xf>
    <xf numFmtId="4" fontId="3" fillId="0" borderId="1" xfId="0" applyNumberFormat="1" applyFont="1" applyBorder="1" applyAlignment="1">
      <alignment horizontal="left" vertical="center" wrapText="1"/>
    </xf>
    <xf numFmtId="2" fontId="4" fillId="0" borderId="2" xfId="0" applyNumberFormat="1" applyFont="1" applyFill="1" applyBorder="1" applyAlignment="1">
      <alignment horizontal="left" vertical="center"/>
    </xf>
    <xf numFmtId="2" fontId="2" fillId="0" borderId="2" xfId="0" applyNumberFormat="1" applyFont="1" applyFill="1" applyBorder="1" applyAlignment="1">
      <alignment horizontal="center" vertical="center" wrapText="1"/>
    </xf>
    <xf numFmtId="4" fontId="2" fillId="0" borderId="2" xfId="1" applyNumberFormat="1" applyFont="1" applyFill="1" applyBorder="1" applyAlignment="1">
      <alignment horizontal="center" vertical="center" wrapText="1"/>
    </xf>
    <xf numFmtId="4" fontId="3" fillId="0" borderId="2" xfId="1" applyNumberFormat="1" applyFont="1" applyFill="1" applyBorder="1" applyAlignment="1">
      <alignment horizontal="left" vertical="center" wrapText="1"/>
    </xf>
    <xf numFmtId="4" fontId="5" fillId="0" borderId="4" xfId="1" applyNumberFormat="1" applyFont="1" applyFill="1" applyBorder="1" applyAlignment="1">
      <alignment horizontal="left" vertical="center" wrapText="1"/>
    </xf>
    <xf numFmtId="164" fontId="2" fillId="0" borderId="1" xfId="1" applyNumberFormat="1" applyFont="1" applyFill="1" applyBorder="1" applyAlignment="1">
      <alignment horizontal="right"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4" fontId="4" fillId="5" borderId="1" xfId="1" applyNumberFormat="1" applyFont="1" applyFill="1" applyBorder="1" applyAlignment="1">
      <alignment horizontal="center" vertical="center" wrapText="1"/>
    </xf>
    <xf numFmtId="4" fontId="4" fillId="5" borderId="1" xfId="1" applyNumberFormat="1" applyFont="1" applyFill="1" applyBorder="1" applyAlignment="1">
      <alignment horizontal="left" vertical="center" wrapText="1"/>
    </xf>
    <xf numFmtId="4" fontId="5" fillId="5" borderId="1" xfId="1" applyNumberFormat="1" applyFont="1" applyFill="1" applyBorder="1" applyAlignment="1">
      <alignment horizontal="left" vertical="center" wrapText="1"/>
    </xf>
    <xf numFmtId="4" fontId="4" fillId="2" borderId="1" xfId="1" applyNumberFormat="1" applyFont="1" applyFill="1" applyBorder="1" applyAlignment="1">
      <alignment horizontal="left"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164" fontId="4" fillId="6" borderId="1" xfId="0" applyNumberFormat="1" applyFont="1" applyFill="1" applyBorder="1" applyAlignment="1">
      <alignment horizontal="right" vertical="center" wrapText="1"/>
    </xf>
    <xf numFmtId="2" fontId="4" fillId="6" borderId="1" xfId="0" applyNumberFormat="1" applyFont="1" applyFill="1" applyBorder="1" applyAlignment="1">
      <alignment horizontal="left" vertical="center"/>
    </xf>
    <xf numFmtId="2" fontId="2" fillId="6" borderId="1" xfId="0" applyNumberFormat="1" applyFont="1" applyFill="1" applyBorder="1" applyAlignment="1">
      <alignment horizontal="center" vertical="center" wrapText="1"/>
    </xf>
    <xf numFmtId="4" fontId="2" fillId="6" borderId="1" xfId="1" applyNumberFormat="1" applyFont="1" applyFill="1" applyBorder="1" applyAlignment="1">
      <alignment horizontal="center" vertical="center" wrapText="1"/>
    </xf>
    <xf numFmtId="4" fontId="3" fillId="6" borderId="1" xfId="1"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4" fontId="2" fillId="0" borderId="1" xfId="0" applyNumberFormat="1" applyFont="1" applyFill="1" applyBorder="1" applyAlignment="1">
      <alignment horizontal="center" vertical="center"/>
    </xf>
    <xf numFmtId="4" fontId="2" fillId="0" borderId="1" xfId="0" applyNumberFormat="1" applyFont="1" applyFill="1" applyBorder="1" applyAlignment="1">
      <alignment horizontal="left" vertical="center" wrapText="1"/>
    </xf>
    <xf numFmtId="4" fontId="2" fillId="0" borderId="4" xfId="1" applyNumberFormat="1" applyFont="1" applyFill="1" applyBorder="1" applyAlignment="1">
      <alignment horizontal="center" vertical="center" wrapText="1"/>
    </xf>
    <xf numFmtId="4" fontId="2" fillId="5" borderId="1" xfId="1" applyNumberFormat="1" applyFont="1" applyFill="1" applyBorder="1" applyAlignment="1">
      <alignment horizontal="center" vertical="center" wrapText="1"/>
    </xf>
    <xf numFmtId="0" fontId="4" fillId="0" borderId="1" xfId="0" applyFont="1" applyFill="1" applyBorder="1" applyAlignment="1">
      <alignment horizontal="center" vertical="center"/>
    </xf>
    <xf numFmtId="4" fontId="3" fillId="2" borderId="1" xfId="0" applyNumberFormat="1" applyFont="1" applyFill="1" applyBorder="1" applyAlignment="1">
      <alignment horizontal="left" vertical="center" wrapText="1"/>
    </xf>
    <xf numFmtId="4"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left" vertical="center" wrapText="1"/>
    </xf>
    <xf numFmtId="4" fontId="2" fillId="0" borderId="1" xfId="0" applyNumberFormat="1" applyFont="1" applyFill="1" applyBorder="1" applyAlignment="1">
      <alignment horizontal="right" vertical="center"/>
    </xf>
    <xf numFmtId="4" fontId="4" fillId="0"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4" fontId="3" fillId="8" borderId="1" xfId="0" applyNumberFormat="1" applyFont="1" applyFill="1" applyBorder="1" applyAlignment="1">
      <alignment horizontal="left" vertical="center" wrapText="1"/>
    </xf>
    <xf numFmtId="4" fontId="2" fillId="0" borderId="1" xfId="0" applyNumberFormat="1" applyFont="1" applyBorder="1" applyAlignment="1">
      <alignment horizontal="center" vertical="center"/>
    </xf>
    <xf numFmtId="4" fontId="2" fillId="0" borderId="1" xfId="0" applyNumberFormat="1" applyFont="1" applyFill="1" applyBorder="1" applyAlignment="1">
      <alignment vertical="center" wrapText="1"/>
    </xf>
    <xf numFmtId="0" fontId="2" fillId="0" borderId="1" xfId="0" applyFont="1" applyFill="1" applyBorder="1" applyAlignment="1">
      <alignment horizontal="justify" vertical="center" wrapText="1"/>
    </xf>
    <xf numFmtId="4" fontId="3" fillId="0" borderId="1" xfId="0" applyNumberFormat="1" applyFont="1" applyBorder="1" applyAlignment="1">
      <alignment vertical="center" wrapText="1"/>
    </xf>
    <xf numFmtId="4" fontId="2" fillId="0" borderId="1" xfId="0" applyNumberFormat="1" applyFont="1" applyBorder="1" applyAlignment="1">
      <alignment vertical="center" wrapText="1"/>
    </xf>
    <xf numFmtId="0" fontId="2" fillId="0" borderId="1" xfId="4" applyNumberFormat="1" applyFont="1" applyFill="1" applyBorder="1" applyAlignment="1">
      <alignment horizontal="left" vertical="center" wrapText="1"/>
    </xf>
    <xf numFmtId="0" fontId="2" fillId="0" borderId="1" xfId="4" applyNumberFormat="1" applyFont="1" applyFill="1" applyBorder="1" applyAlignment="1">
      <alignment horizontal="center" vertical="center" wrapText="1"/>
    </xf>
    <xf numFmtId="4" fontId="2" fillId="0" borderId="1" xfId="0" applyNumberFormat="1" applyFont="1" applyBorder="1" applyAlignment="1">
      <alignment horizontal="right" vertical="center"/>
    </xf>
    <xf numFmtId="4" fontId="2" fillId="0" borderId="1" xfId="1" applyNumberFormat="1" applyFont="1" applyFill="1" applyBorder="1" applyAlignment="1">
      <alignment horizontal="right" vertical="center" wrapText="1"/>
    </xf>
    <xf numFmtId="0" fontId="4" fillId="3" borderId="1" xfId="0" applyFont="1" applyFill="1" applyBorder="1" applyAlignment="1">
      <alignment horizontal="center" vertical="center" wrapText="1"/>
    </xf>
    <xf numFmtId="4" fontId="5" fillId="3" borderId="1" xfId="0" applyNumberFormat="1" applyFont="1" applyFill="1" applyBorder="1" applyAlignment="1">
      <alignment horizontal="left" vertical="center" wrapText="1"/>
    </xf>
    <xf numFmtId="4" fontId="12" fillId="0" borderId="1" xfId="1" applyNumberFormat="1" applyFont="1" applyFill="1" applyBorder="1" applyAlignment="1">
      <alignment horizontal="left" vertical="center" wrapText="1"/>
    </xf>
    <xf numFmtId="4" fontId="2" fillId="5" borderId="1" xfId="1" applyNumberFormat="1" applyFont="1" applyFill="1" applyBorder="1" applyAlignment="1">
      <alignment horizontal="left" vertical="center" wrapText="1"/>
    </xf>
    <xf numFmtId="4" fontId="3" fillId="5" borderId="1" xfId="1" applyNumberFormat="1" applyFont="1" applyFill="1" applyBorder="1" applyAlignment="1">
      <alignment horizontal="left" vertical="center" wrapText="1"/>
    </xf>
    <xf numFmtId="4" fontId="2" fillId="2" borderId="1" xfId="1" applyNumberFormat="1" applyFont="1" applyFill="1" applyBorder="1" applyAlignment="1">
      <alignment horizontal="right" vertical="center"/>
    </xf>
    <xf numFmtId="4" fontId="2" fillId="0" borderId="2" xfId="1" applyNumberFormat="1" applyFont="1" applyFill="1" applyBorder="1" applyAlignment="1">
      <alignment horizontal="right" vertical="center"/>
    </xf>
    <xf numFmtId="4" fontId="4" fillId="0" borderId="1" xfId="1" applyNumberFormat="1" applyFont="1" applyFill="1" applyBorder="1" applyAlignment="1">
      <alignment horizontal="right" vertical="center" wrapText="1"/>
    </xf>
    <xf numFmtId="4" fontId="2" fillId="3" borderId="1" xfId="0" applyNumberFormat="1" applyFont="1" applyFill="1" applyBorder="1" applyAlignment="1">
      <alignment horizontal="right" vertical="center"/>
    </xf>
    <xf numFmtId="4" fontId="4" fillId="5" borderId="1" xfId="1" applyNumberFormat="1" applyFont="1" applyFill="1" applyBorder="1" applyAlignment="1">
      <alignment horizontal="right" vertical="center" wrapText="1"/>
    </xf>
    <xf numFmtId="4" fontId="2" fillId="5" borderId="1" xfId="1" applyNumberFormat="1" applyFont="1" applyFill="1" applyBorder="1" applyAlignment="1">
      <alignment horizontal="righ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164" fontId="4" fillId="2" borderId="1" xfId="0" applyNumberFormat="1" applyFont="1" applyFill="1" applyBorder="1" applyAlignment="1">
      <alignment horizontal="right" vertical="center" wrapText="1"/>
    </xf>
    <xf numFmtId="0" fontId="2" fillId="0" borderId="1" xfId="0" applyFont="1" applyBorder="1" applyAlignment="1">
      <alignment vertical="center"/>
    </xf>
    <xf numFmtId="0" fontId="2" fillId="2" borderId="1" xfId="0" applyFont="1" applyFill="1" applyBorder="1" applyAlignment="1">
      <alignment vertical="center"/>
    </xf>
    <xf numFmtId="4" fontId="2" fillId="0" borderId="1" xfId="0" applyNumberFormat="1" applyFont="1" applyBorder="1" applyAlignment="1">
      <alignment vertical="center"/>
    </xf>
    <xf numFmtId="0" fontId="4" fillId="0" borderId="1" xfId="0" applyFont="1" applyFill="1" applyBorder="1" applyAlignment="1">
      <alignment horizontal="center" vertical="center" wrapText="1"/>
    </xf>
    <xf numFmtId="0" fontId="4" fillId="2" borderId="1" xfId="0" applyFont="1" applyFill="1" applyBorder="1" applyAlignment="1">
      <alignment vertical="center"/>
    </xf>
    <xf numFmtId="4" fontId="4" fillId="2" borderId="1" xfId="0" applyNumberFormat="1" applyFont="1" applyFill="1" applyBorder="1" applyAlignment="1">
      <alignment vertical="center"/>
    </xf>
    <xf numFmtId="4" fontId="4" fillId="8" borderId="1" xfId="0" applyNumberFormat="1" applyFont="1" applyFill="1" applyBorder="1" applyAlignment="1">
      <alignment horizontal="center" vertical="center"/>
    </xf>
    <xf numFmtId="0" fontId="2" fillId="0" borderId="1" xfId="5" applyNumberFormat="1" applyFont="1" applyFill="1" applyBorder="1" applyAlignment="1">
      <alignment horizontal="center" vertical="center" wrapText="1"/>
    </xf>
    <xf numFmtId="0" fontId="4" fillId="0" borderId="1" xfId="0" applyFont="1" applyBorder="1" applyAlignment="1">
      <alignment horizontal="center" vertical="center"/>
    </xf>
    <xf numFmtId="2" fontId="4" fillId="0" borderId="2" xfId="0" applyNumberFormat="1" applyFont="1" applyFill="1" applyBorder="1" applyAlignment="1">
      <alignment horizontal="center" vertical="center"/>
    </xf>
    <xf numFmtId="4" fontId="4" fillId="8" borderId="1" xfId="0" applyNumberFormat="1" applyFont="1" applyFill="1" applyBorder="1" applyAlignment="1">
      <alignment vertical="center" wrapText="1"/>
    </xf>
    <xf numFmtId="4" fontId="4" fillId="0" borderId="1" xfId="0" applyNumberFormat="1" applyFont="1" applyFill="1" applyBorder="1" applyAlignment="1">
      <alignment horizontal="center" vertical="center"/>
    </xf>
    <xf numFmtId="4" fontId="2" fillId="0" borderId="1" xfId="4" applyNumberFormat="1" applyFont="1" applyFill="1" applyBorder="1" applyAlignment="1">
      <alignment horizontal="left" vertical="center" wrapText="1"/>
    </xf>
    <xf numFmtId="4" fontId="5" fillId="8" borderId="1" xfId="1" applyNumberFormat="1" applyFont="1" applyFill="1" applyBorder="1" applyAlignment="1">
      <alignment horizontal="left" vertical="center" wrapText="1"/>
    </xf>
    <xf numFmtId="4" fontId="2" fillId="0" borderId="1" xfId="0" applyNumberFormat="1" applyFont="1" applyFill="1" applyBorder="1" applyAlignment="1">
      <alignment vertical="center"/>
    </xf>
    <xf numFmtId="4" fontId="4" fillId="0" borderId="1" xfId="0" applyNumberFormat="1" applyFont="1" applyFill="1" applyBorder="1" applyAlignment="1">
      <alignment horizontal="right" vertical="center"/>
    </xf>
    <xf numFmtId="4" fontId="2" fillId="0" borderId="1" xfId="3" applyNumberFormat="1" applyFont="1" applyFill="1" applyBorder="1" applyAlignment="1" applyProtection="1">
      <alignment horizontal="right" vertical="center"/>
    </xf>
    <xf numFmtId="0" fontId="2" fillId="0" borderId="1" xfId="0" applyNumberFormat="1" applyFont="1" applyBorder="1" applyAlignment="1">
      <alignment horizontal="center" vertical="center"/>
    </xf>
    <xf numFmtId="4" fontId="2" fillId="0" borderId="1" xfId="3" applyNumberFormat="1" applyFont="1" applyFill="1" applyBorder="1" applyAlignment="1">
      <alignment horizontal="center" vertical="center" wrapText="1"/>
    </xf>
    <xf numFmtId="4" fontId="2" fillId="0" borderId="1" xfId="3" applyNumberFormat="1" applyFont="1" applyFill="1" applyBorder="1" applyAlignment="1">
      <alignment horizontal="right" vertical="center" wrapText="1"/>
    </xf>
    <xf numFmtId="4" fontId="2" fillId="0" borderId="1" xfId="3" applyNumberFormat="1" applyFont="1" applyFill="1" applyBorder="1" applyAlignment="1" applyProtection="1">
      <alignment horizontal="right" vertical="center" wrapText="1"/>
    </xf>
    <xf numFmtId="4" fontId="2" fillId="0" borderId="1" xfId="3" applyNumberFormat="1" applyFont="1" applyBorder="1" applyAlignment="1">
      <alignment horizontal="center" vertical="center" wrapText="1"/>
    </xf>
    <xf numFmtId="4" fontId="2" fillId="0" borderId="1" xfId="3" applyNumberFormat="1" applyFont="1" applyBorder="1" applyAlignment="1">
      <alignment horizontal="right" vertical="center" wrapText="1"/>
    </xf>
    <xf numFmtId="4" fontId="2" fillId="0" borderId="1" xfId="3" applyNumberFormat="1" applyFont="1" applyBorder="1" applyAlignment="1">
      <alignment horizontal="right" vertical="center"/>
    </xf>
    <xf numFmtId="4" fontId="4" fillId="0" borderId="1" xfId="0" applyNumberFormat="1" applyFont="1" applyBorder="1" applyAlignment="1">
      <alignment horizontal="center" vertical="center"/>
    </xf>
    <xf numFmtId="4" fontId="4" fillId="0" borderId="1" xfId="0" applyNumberFormat="1" applyFont="1" applyBorder="1" applyAlignment="1">
      <alignment vertical="center"/>
    </xf>
    <xf numFmtId="4" fontId="4" fillId="0" borderId="1" xfId="0" applyNumberFormat="1" applyFont="1" applyFill="1" applyBorder="1" applyAlignment="1">
      <alignment vertical="center"/>
    </xf>
    <xf numFmtId="4" fontId="4" fillId="0" borderId="1" xfId="0" applyNumberFormat="1" applyFont="1" applyFill="1" applyBorder="1" applyAlignment="1">
      <alignment vertical="center" wrapText="1"/>
    </xf>
    <xf numFmtId="0" fontId="2" fillId="8"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6" fillId="0" borderId="1"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4" fillId="0" borderId="0" xfId="0" applyFont="1" applyFill="1" applyBorder="1" applyAlignment="1">
      <alignment vertical="center"/>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2" fillId="0" borderId="0" xfId="0" applyFont="1" applyBorder="1" applyAlignment="1">
      <alignment vertical="center"/>
    </xf>
    <xf numFmtId="0" fontId="2" fillId="0" borderId="1" xfId="0" applyFont="1" applyFill="1" applyBorder="1" applyAlignment="1">
      <alignment vertical="center" wrapText="1"/>
    </xf>
    <xf numFmtId="0" fontId="2" fillId="0" borderId="1" xfId="0" applyFont="1" applyBorder="1" applyAlignment="1">
      <alignment vertical="center" wrapText="1"/>
    </xf>
    <xf numFmtId="0" fontId="5" fillId="8" borderId="1" xfId="0" applyFont="1" applyFill="1" applyBorder="1" applyAlignment="1">
      <alignment horizontal="left" vertical="center" wrapText="1"/>
    </xf>
    <xf numFmtId="0" fontId="2" fillId="0" borderId="1" xfId="5" applyFont="1" applyBorder="1" applyAlignment="1">
      <alignment horizontal="left" vertical="center" wrapText="1"/>
    </xf>
    <xf numFmtId="0" fontId="4" fillId="0" borderId="1" xfId="0" applyFont="1" applyBorder="1" applyAlignment="1">
      <alignment vertical="center" wrapText="1"/>
    </xf>
    <xf numFmtId="2" fontId="2" fillId="0" borderId="1" xfId="0" applyNumberFormat="1" applyFont="1" applyFill="1" applyBorder="1" applyAlignment="1" applyProtection="1">
      <alignment horizontal="left" vertical="center" wrapText="1"/>
    </xf>
    <xf numFmtId="0" fontId="4" fillId="0" borderId="1" xfId="0" applyFont="1" applyFill="1" applyBorder="1" applyAlignment="1">
      <alignment vertical="center" wrapText="1"/>
    </xf>
    <xf numFmtId="0" fontId="2" fillId="0" borderId="1" xfId="5" applyNumberFormat="1" applyFont="1" applyFill="1" applyBorder="1" applyAlignment="1">
      <alignment horizontal="left" vertical="center" wrapText="1"/>
    </xf>
    <xf numFmtId="0" fontId="2" fillId="0" borderId="1" xfId="0" applyNumberFormat="1" applyFont="1" applyFill="1" applyBorder="1" applyAlignment="1" applyProtection="1">
      <alignment horizontal="left" vertical="center" wrapText="1" shrinkToFit="1"/>
      <protection locked="0"/>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4" fontId="4" fillId="2" borderId="1" xfId="0" applyNumberFormat="1" applyFont="1" applyFill="1" applyBorder="1" applyAlignment="1">
      <alignment horizontal="center" vertical="center"/>
    </xf>
    <xf numFmtId="4" fontId="4" fillId="2" borderId="1" xfId="0" applyNumberFormat="1" applyFont="1" applyFill="1" applyBorder="1" applyAlignment="1">
      <alignment horizontal="center" vertical="center" wrapText="1"/>
    </xf>
    <xf numFmtId="4" fontId="5" fillId="2" borderId="1"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right" vertical="center" wrapText="1"/>
    </xf>
    <xf numFmtId="4" fontId="4" fillId="2" borderId="1"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4" fontId="8" fillId="0" borderId="4" xfId="1"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8" fillId="0" borderId="1" xfId="0" applyFont="1" applyFill="1" applyBorder="1" applyAlignment="1">
      <alignment vertical="center" wrapText="1"/>
    </xf>
    <xf numFmtId="2" fontId="2" fillId="0" borderId="2" xfId="0" applyNumberFormat="1" applyFont="1" applyFill="1" applyBorder="1" applyAlignment="1">
      <alignment horizontal="left" vertical="center"/>
    </xf>
    <xf numFmtId="4" fontId="2" fillId="9" borderId="1" xfId="1"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 fontId="4" fillId="8" borderId="1" xfId="1" applyNumberFormat="1" applyFont="1" applyFill="1" applyBorder="1" applyAlignment="1">
      <alignment horizontal="center" vertical="center" wrapText="1"/>
    </xf>
    <xf numFmtId="4" fontId="4" fillId="8" borderId="1" xfId="1" applyNumberFormat="1" applyFont="1" applyFill="1" applyBorder="1" applyAlignment="1">
      <alignment horizontal="left" vertical="center" wrapText="1"/>
    </xf>
    <xf numFmtId="4" fontId="2" fillId="8" borderId="1" xfId="0" applyNumberFormat="1" applyFont="1" applyFill="1" applyBorder="1" applyAlignment="1">
      <alignment horizontal="center" vertical="center" wrapText="1"/>
    </xf>
    <xf numFmtId="4" fontId="2" fillId="8" borderId="1" xfId="1" applyNumberFormat="1" applyFont="1" applyFill="1" applyBorder="1" applyAlignment="1">
      <alignment horizontal="center" vertical="center" wrapText="1"/>
    </xf>
    <xf numFmtId="4" fontId="4" fillId="8" borderId="1" xfId="0" applyNumberFormat="1" applyFont="1" applyFill="1" applyBorder="1" applyAlignment="1">
      <alignment horizontal="center" vertical="center" wrapText="1"/>
    </xf>
    <xf numFmtId="4" fontId="5" fillId="8" borderId="1" xfId="0" applyNumberFormat="1" applyFont="1" applyFill="1" applyBorder="1" applyAlignment="1">
      <alignment horizontal="left" vertical="center" wrapText="1"/>
    </xf>
    <xf numFmtId="4" fontId="4" fillId="2" borderId="1" xfId="1" applyNumberFormat="1" applyFont="1" applyFill="1" applyBorder="1" applyAlignment="1">
      <alignment horizontal="right" vertical="center" wrapText="1"/>
    </xf>
    <xf numFmtId="4" fontId="5" fillId="2" borderId="1" xfId="1" applyNumberFormat="1" applyFont="1" applyFill="1" applyBorder="1" applyAlignment="1">
      <alignment horizontal="left" vertical="center" wrapText="1"/>
    </xf>
    <xf numFmtId="4" fontId="4" fillId="3" borderId="1" xfId="0" applyNumberFormat="1" applyFont="1" applyFill="1" applyBorder="1" applyAlignment="1">
      <alignment horizontal="right" vertical="center"/>
    </xf>
    <xf numFmtId="0" fontId="4" fillId="2" borderId="1" xfId="0" applyFont="1" applyFill="1" applyBorder="1" applyAlignment="1">
      <alignment horizontal="center" vertical="center"/>
    </xf>
    <xf numFmtId="4" fontId="4" fillId="2" borderId="1" xfId="0" applyNumberFormat="1" applyFont="1" applyFill="1" applyBorder="1" applyAlignment="1">
      <alignment horizontal="righ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left" vertical="center" wrapText="1"/>
    </xf>
    <xf numFmtId="0" fontId="4" fillId="10" borderId="1" xfId="0" applyFont="1" applyFill="1" applyBorder="1" applyAlignment="1">
      <alignment horizontal="left" vertical="center" wrapText="1"/>
    </xf>
    <xf numFmtId="4" fontId="4" fillId="8" borderId="1" xfId="1" applyNumberFormat="1" applyFont="1" applyFill="1" applyBorder="1" applyAlignment="1">
      <alignment horizontal="right" vertical="center" wrapText="1"/>
    </xf>
    <xf numFmtId="0" fontId="4" fillId="8" borderId="1" xfId="0" applyFont="1" applyFill="1" applyBorder="1" applyAlignment="1">
      <alignment horizontal="center" vertical="center" wrapText="1"/>
    </xf>
    <xf numFmtId="4" fontId="4" fillId="0" borderId="4" xfId="1" applyNumberFormat="1" applyFont="1" applyFill="1" applyBorder="1" applyAlignment="1">
      <alignment vertical="center" wrapText="1"/>
    </xf>
    <xf numFmtId="4" fontId="2" fillId="8" borderId="1" xfId="0" applyNumberFormat="1" applyFont="1" applyFill="1" applyBorder="1" applyAlignment="1">
      <alignment horizontal="right" vertical="center"/>
    </xf>
    <xf numFmtId="4" fontId="4" fillId="8" borderId="1" xfId="0" applyNumberFormat="1" applyFont="1" applyFill="1" applyBorder="1" applyAlignment="1">
      <alignment horizontal="right" vertical="center"/>
    </xf>
    <xf numFmtId="4" fontId="2" fillId="2" borderId="1" xfId="0" applyNumberFormat="1" applyFont="1" applyFill="1" applyBorder="1" applyAlignment="1">
      <alignment horizontal="right" vertical="center"/>
    </xf>
    <xf numFmtId="4" fontId="4" fillId="0" borderId="1" xfId="0" applyNumberFormat="1" applyFont="1" applyBorder="1" applyAlignment="1">
      <alignment horizontal="left" vertical="center" wrapText="1"/>
    </xf>
    <xf numFmtId="4" fontId="2" fillId="11" borderId="1" xfId="7" applyNumberFormat="1" applyFont="1" applyFill="1" applyBorder="1" applyAlignment="1">
      <alignment horizontal="left" vertical="center" wrapText="1"/>
    </xf>
    <xf numFmtId="3" fontId="2" fillId="0" borderId="1" xfId="0" applyNumberFormat="1" applyFont="1" applyFill="1" applyBorder="1" applyAlignment="1">
      <alignment horizontal="center" vertical="center"/>
    </xf>
    <xf numFmtId="0" fontId="2" fillId="0" borderId="1" xfId="8" applyFont="1" applyFill="1" applyBorder="1" applyAlignment="1">
      <alignment horizontal="left" vertical="center" wrapText="1"/>
    </xf>
    <xf numFmtId="0" fontId="2" fillId="0" borderId="1" xfId="9" applyFont="1" applyFill="1" applyBorder="1" applyAlignment="1">
      <alignment horizontal="left" vertical="center" wrapText="1"/>
    </xf>
    <xf numFmtId="0" fontId="2" fillId="0" borderId="1" xfId="10" applyFont="1" applyFill="1" applyBorder="1" applyAlignment="1" applyProtection="1">
      <alignment horizontal="left" vertical="center" wrapText="1"/>
    </xf>
    <xf numFmtId="0" fontId="2" fillId="0" borderId="1" xfId="11" applyFont="1" applyFill="1" applyBorder="1" applyAlignment="1" applyProtection="1">
      <alignment horizontal="center" vertical="center"/>
    </xf>
    <xf numFmtId="0" fontId="2" fillId="0" borderId="1" xfId="12" applyFont="1" applyFill="1" applyBorder="1" applyAlignment="1">
      <alignment horizontal="left" vertical="center" wrapText="1"/>
    </xf>
    <xf numFmtId="14" fontId="2" fillId="0" borderId="1" xfId="0" applyNumberFormat="1" applyFont="1" applyFill="1" applyBorder="1" applyAlignment="1">
      <alignment horizontal="center" vertical="center"/>
    </xf>
    <xf numFmtId="0" fontId="6" fillId="0" borderId="1" xfId="0" applyFont="1" applyBorder="1" applyAlignment="1">
      <alignment horizontal="left" vertical="center" wrapText="1"/>
    </xf>
    <xf numFmtId="0" fontId="6" fillId="0" borderId="1" xfId="12" applyFont="1" applyFill="1" applyBorder="1" applyAlignment="1">
      <alignment horizontal="left" vertical="center" wrapText="1"/>
    </xf>
    <xf numFmtId="0" fontId="2" fillId="0" borderId="1" xfId="13"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pplyProtection="1">
      <alignment horizontal="left" vertical="center" wrapText="1"/>
    </xf>
    <xf numFmtId="0" fontId="6" fillId="12" borderId="1" xfId="0" applyFont="1" applyFill="1" applyBorder="1" applyAlignment="1">
      <alignment horizontal="left" vertical="center" wrapText="1"/>
    </xf>
    <xf numFmtId="4" fontId="2" fillId="0" borderId="1" xfId="0" applyNumberFormat="1" applyFont="1" applyFill="1" applyBorder="1" applyAlignment="1" applyProtection="1">
      <alignment horizontal="left" vertical="center" wrapText="1"/>
      <protection locked="0"/>
    </xf>
    <xf numFmtId="2" fontId="2" fillId="0" borderId="1" xfId="0" applyNumberFormat="1" applyFont="1" applyFill="1" applyBorder="1" applyAlignment="1">
      <alignment horizontal="center" vertical="center"/>
    </xf>
    <xf numFmtId="4" fontId="2" fillId="0" borderId="1" xfId="0" applyNumberFormat="1" applyFont="1" applyFill="1" applyBorder="1" applyAlignment="1" applyProtection="1">
      <alignment horizontal="left" vertical="center" wrapText="1"/>
    </xf>
    <xf numFmtId="165" fontId="2" fillId="0" borderId="1" xfId="14" applyNumberFormat="1" applyFont="1" applyBorder="1" applyAlignment="1" applyProtection="1">
      <alignment horizontal="center" vertical="center" wrapText="1"/>
    </xf>
    <xf numFmtId="0" fontId="2" fillId="0" borderId="1" xfId="14" applyFont="1" applyBorder="1" applyAlignment="1" applyProtection="1">
      <alignment horizontal="left" vertical="center" wrapText="1"/>
    </xf>
    <xf numFmtId="0" fontId="2" fillId="0" borderId="1" xfId="14" applyFont="1" applyBorder="1" applyAlignment="1" applyProtection="1">
      <alignment horizontal="center" vertical="center" wrapText="1"/>
    </xf>
    <xf numFmtId="4" fontId="2" fillId="0" borderId="1" xfId="14"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xf>
    <xf numFmtId="0" fontId="2" fillId="0" borderId="1" xfId="0" applyFont="1" applyBorder="1" applyAlignment="1" applyProtection="1">
      <alignment horizontal="left" vertical="center" wrapText="1"/>
    </xf>
    <xf numFmtId="167" fontId="2" fillId="0" borderId="1" xfId="14" applyNumberFormat="1"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1" xfId="15" applyFont="1" applyBorder="1" applyAlignment="1" applyProtection="1">
      <alignment horizontal="left" vertical="center" wrapText="1"/>
    </xf>
    <xf numFmtId="0" fontId="2" fillId="0" borderId="1" xfId="15" applyFont="1" applyBorder="1" applyAlignment="1">
      <alignment horizontal="left" vertical="center" wrapText="1"/>
    </xf>
    <xf numFmtId="165" fontId="2" fillId="0" borderId="1" xfId="14" applyNumberFormat="1" applyFont="1" applyFill="1" applyBorder="1" applyAlignment="1" applyProtection="1">
      <alignment horizontal="center" vertical="center" wrapText="1"/>
    </xf>
    <xf numFmtId="4" fontId="2" fillId="2" borderId="1" xfId="0" applyNumberFormat="1" applyFont="1" applyFill="1" applyBorder="1" applyAlignment="1">
      <alignment vertical="center"/>
    </xf>
    <xf numFmtId="0" fontId="4" fillId="10" borderId="1" xfId="0" applyFont="1" applyFill="1" applyBorder="1" applyAlignment="1">
      <alignment horizontal="center" vertical="center"/>
    </xf>
    <xf numFmtId="4" fontId="2" fillId="8" borderId="1" xfId="0" applyNumberFormat="1" applyFont="1" applyFill="1" applyBorder="1" applyAlignment="1">
      <alignment vertical="center"/>
    </xf>
    <xf numFmtId="0" fontId="2" fillId="8" borderId="1" xfId="13" applyFont="1" applyFill="1" applyBorder="1" applyAlignment="1">
      <alignment horizontal="center" vertical="center"/>
    </xf>
    <xf numFmtId="3" fontId="2" fillId="8" borderId="1" xfId="0" applyNumberFormat="1" applyFont="1" applyFill="1" applyBorder="1" applyAlignment="1">
      <alignment horizontal="center" vertical="center"/>
    </xf>
    <xf numFmtId="164" fontId="4" fillId="8" borderId="1" xfId="1" applyNumberFormat="1" applyFont="1" applyFill="1" applyBorder="1" applyAlignment="1">
      <alignment horizontal="right" vertical="center" wrapText="1"/>
    </xf>
    <xf numFmtId="0" fontId="2" fillId="0" borderId="1" xfId="0" applyFont="1" applyFill="1" applyBorder="1" applyAlignment="1">
      <alignment vertical="center"/>
    </xf>
    <xf numFmtId="4" fontId="2" fillId="2" borderId="1" xfId="1" applyNumberFormat="1" applyFont="1" applyFill="1" applyBorder="1" applyAlignment="1">
      <alignment vertical="center"/>
    </xf>
    <xf numFmtId="4" fontId="2" fillId="0" borderId="2" xfId="1" applyNumberFormat="1" applyFont="1" applyFill="1" applyBorder="1" applyAlignment="1">
      <alignment vertical="center"/>
    </xf>
    <xf numFmtId="4" fontId="2" fillId="0" borderId="4" xfId="1" applyNumberFormat="1" applyFont="1" applyFill="1" applyBorder="1" applyAlignment="1">
      <alignment vertical="center" wrapText="1"/>
    </xf>
    <xf numFmtId="4" fontId="2" fillId="3" borderId="1" xfId="0" applyNumberFormat="1" applyFont="1" applyFill="1" applyBorder="1" applyAlignment="1">
      <alignment vertical="center"/>
    </xf>
    <xf numFmtId="4" fontId="4" fillId="8" borderId="1" xfId="0" applyNumberFormat="1" applyFont="1" applyFill="1" applyBorder="1" applyAlignment="1">
      <alignment vertical="center"/>
    </xf>
    <xf numFmtId="0" fontId="3" fillId="0" borderId="1" xfId="0" applyFont="1" applyFill="1" applyBorder="1" applyAlignment="1">
      <alignment vertical="center"/>
    </xf>
    <xf numFmtId="0" fontId="2" fillId="7" borderId="1" xfId="0" applyFont="1" applyFill="1" applyBorder="1" applyAlignment="1">
      <alignment horizontal="center" vertical="center"/>
    </xf>
    <xf numFmtId="4" fontId="2" fillId="7" borderId="1" xfId="0" applyNumberFormat="1" applyFont="1" applyFill="1" applyBorder="1" applyAlignment="1">
      <alignment vertical="center"/>
    </xf>
    <xf numFmtId="4" fontId="4" fillId="7" borderId="1" xfId="0" applyNumberFormat="1" applyFont="1" applyFill="1" applyBorder="1" applyAlignment="1">
      <alignment vertical="center" wrapText="1"/>
    </xf>
    <xf numFmtId="4" fontId="2" fillId="7" borderId="1" xfId="0" applyNumberFormat="1" applyFont="1" applyFill="1" applyBorder="1" applyAlignment="1">
      <alignment horizontal="center" vertical="center"/>
    </xf>
    <xf numFmtId="4" fontId="4" fillId="7" borderId="1" xfId="0" applyNumberFormat="1" applyFont="1" applyFill="1" applyBorder="1" applyAlignment="1">
      <alignment vertical="center"/>
    </xf>
    <xf numFmtId="0" fontId="2" fillId="10" borderId="1" xfId="0" applyFont="1" applyFill="1" applyBorder="1" applyAlignment="1">
      <alignment horizontal="center" vertical="center"/>
    </xf>
    <xf numFmtId="0" fontId="2" fillId="10" borderId="1" xfId="0" applyFont="1" applyFill="1" applyBorder="1" applyAlignment="1">
      <alignment horizontal="left" vertical="center" wrapText="1"/>
    </xf>
    <xf numFmtId="4" fontId="4" fillId="10" borderId="1" xfId="0" applyNumberFormat="1" applyFont="1" applyFill="1" applyBorder="1" applyAlignment="1">
      <alignment horizontal="center" vertical="center"/>
    </xf>
    <xf numFmtId="4" fontId="4" fillId="10" borderId="1" xfId="0" applyNumberFormat="1" applyFont="1" applyFill="1" applyBorder="1" applyAlignment="1">
      <alignment vertical="center"/>
    </xf>
    <xf numFmtId="4" fontId="2" fillId="10" borderId="1" xfId="14" applyNumberFormat="1" applyFont="1" applyFill="1" applyBorder="1" applyAlignment="1" applyProtection="1">
      <alignment horizontal="center" vertical="center" wrapText="1"/>
    </xf>
    <xf numFmtId="4" fontId="2" fillId="10" borderId="1" xfId="0" applyNumberFormat="1" applyFont="1" applyFill="1" applyBorder="1" applyAlignment="1">
      <alignment vertical="center"/>
    </xf>
    <xf numFmtId="4" fontId="2" fillId="10" borderId="1" xfId="0" applyNumberFormat="1" applyFont="1" applyFill="1" applyBorder="1" applyAlignment="1">
      <alignment horizontal="left" vertical="center" wrapText="1"/>
    </xf>
    <xf numFmtId="0" fontId="2" fillId="0" borderId="1" xfId="0" applyFont="1" applyFill="1" applyBorder="1" applyAlignment="1">
      <alignment horizontal="right" vertical="center"/>
    </xf>
    <xf numFmtId="0" fontId="4" fillId="10" borderId="1" xfId="0" applyFont="1" applyFill="1" applyBorder="1" applyAlignment="1">
      <alignment horizontal="center" vertical="center" wrapText="1"/>
    </xf>
    <xf numFmtId="4" fontId="4" fillId="10" borderId="1" xfId="0" applyNumberFormat="1" applyFont="1" applyFill="1" applyBorder="1" applyAlignment="1">
      <alignment horizontal="center" vertical="center" wrapText="1"/>
    </xf>
    <xf numFmtId="4" fontId="4" fillId="10" borderId="1" xfId="0" applyNumberFormat="1" applyFont="1" applyFill="1" applyBorder="1" applyAlignment="1" applyProtection="1">
      <alignment horizontal="left" vertical="center" wrapText="1"/>
      <protection locked="0"/>
    </xf>
    <xf numFmtId="2" fontId="4" fillId="10" borderId="1" xfId="0" applyNumberFormat="1" applyFont="1" applyFill="1" applyBorder="1" applyAlignment="1">
      <alignment horizontal="center" vertical="center"/>
    </xf>
    <xf numFmtId="0" fontId="4" fillId="10" borderId="1" xfId="13" applyFont="1" applyFill="1" applyBorder="1" applyAlignment="1">
      <alignment horizontal="center" vertical="center"/>
    </xf>
    <xf numFmtId="3" fontId="4" fillId="10" borderId="1" xfId="0" applyNumberFormat="1" applyFont="1" applyFill="1" applyBorder="1" applyAlignment="1">
      <alignment horizontal="center" vertical="center"/>
    </xf>
    <xf numFmtId="0" fontId="6" fillId="0" borderId="1" xfId="14" applyFont="1" applyBorder="1" applyAlignment="1" applyProtection="1">
      <alignment horizontal="left" vertical="center" wrapText="1"/>
    </xf>
    <xf numFmtId="4" fontId="2" fillId="0" borderId="1" xfId="0" applyNumberFormat="1" applyFont="1" applyFill="1" applyBorder="1" applyAlignment="1">
      <alignment horizontal="center" vertical="top"/>
    </xf>
    <xf numFmtId="4" fontId="5" fillId="0" borderId="1" xfId="0" applyNumberFormat="1" applyFont="1" applyFill="1" applyBorder="1" applyAlignment="1">
      <alignment horizontal="left" vertical="center" wrapText="1"/>
    </xf>
    <xf numFmtId="16" fontId="2" fillId="0" borderId="1" xfId="0" applyNumberFormat="1" applyFont="1" applyFill="1" applyBorder="1" applyAlignment="1">
      <alignment horizontal="center" vertical="top"/>
    </xf>
    <xf numFmtId="4" fontId="2" fillId="0" borderId="1" xfId="0" applyNumberFormat="1" applyFont="1" applyFill="1" applyBorder="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left" vertical="top" wrapText="1"/>
    </xf>
    <xf numFmtId="0" fontId="2" fillId="0" borderId="1" xfId="8" applyFont="1" applyFill="1" applyBorder="1" applyAlignment="1">
      <alignment horizontal="left" vertical="top" wrapText="1"/>
    </xf>
    <xf numFmtId="0" fontId="2" fillId="0" borderId="1" xfId="10" applyFont="1" applyFill="1" applyBorder="1" applyAlignment="1" applyProtection="1">
      <alignment horizontal="left" vertical="top" wrapText="1"/>
    </xf>
    <xf numFmtId="4" fontId="2" fillId="0" borderId="1" xfId="0" applyNumberFormat="1" applyFont="1" applyFill="1" applyBorder="1" applyAlignment="1">
      <alignment vertical="top" wrapText="1"/>
    </xf>
    <xf numFmtId="0" fontId="2" fillId="0" borderId="1" xfId="0" applyFont="1" applyFill="1" applyBorder="1" applyAlignment="1">
      <alignment horizontal="center" vertical="top" wrapText="1"/>
    </xf>
    <xf numFmtId="4" fontId="2" fillId="0" borderId="1" xfId="0" applyNumberFormat="1" applyFont="1" applyFill="1" applyBorder="1" applyAlignment="1">
      <alignment horizontal="center" vertical="top" wrapText="1"/>
    </xf>
    <xf numFmtId="0" fontId="2" fillId="0" borderId="1" xfId="12" applyFont="1" applyFill="1" applyBorder="1" applyAlignment="1">
      <alignment horizontal="left" vertical="top" wrapText="1"/>
    </xf>
    <xf numFmtId="0" fontId="6" fillId="0" borderId="1" xfId="0" applyFont="1" applyFill="1" applyBorder="1" applyAlignment="1">
      <alignment horizontal="left" vertical="top" wrapText="1"/>
    </xf>
    <xf numFmtId="0" fontId="2" fillId="0" borderId="1" xfId="13" applyFont="1" applyFill="1" applyBorder="1" applyAlignment="1">
      <alignment horizontal="center" vertical="top"/>
    </xf>
    <xf numFmtId="4" fontId="2" fillId="0" borderId="1" xfId="0" applyNumberFormat="1" applyFont="1" applyFill="1" applyBorder="1" applyAlignment="1" applyProtection="1">
      <alignment horizontal="left" vertical="top" wrapText="1"/>
      <protection locked="0"/>
    </xf>
    <xf numFmtId="2" fontId="2" fillId="0" borderId="1" xfId="0" applyNumberFormat="1" applyFont="1" applyFill="1" applyBorder="1" applyAlignment="1">
      <alignment horizontal="center" vertical="top"/>
    </xf>
    <xf numFmtId="4" fontId="2" fillId="0" borderId="1" xfId="0" applyNumberFormat="1" applyFont="1" applyFill="1" applyBorder="1" applyAlignment="1" applyProtection="1">
      <alignment horizontal="left" vertical="top" wrapText="1"/>
    </xf>
    <xf numFmtId="4" fontId="4" fillId="2" borderId="1" xfId="0" applyNumberFormat="1" applyFont="1" applyFill="1" applyBorder="1" applyAlignment="1">
      <alignment vertical="center" wrapText="1"/>
    </xf>
    <xf numFmtId="4" fontId="4" fillId="6" borderId="1" xfId="0" applyNumberFormat="1" applyFont="1" applyFill="1" applyBorder="1" applyAlignment="1">
      <alignment horizontal="right" vertical="center" wrapText="1"/>
    </xf>
    <xf numFmtId="4" fontId="2" fillId="6" borderId="1" xfId="1" applyNumberFormat="1" applyFont="1" applyFill="1" applyBorder="1" applyAlignment="1">
      <alignment vertical="center"/>
    </xf>
    <xf numFmtId="4" fontId="4" fillId="3" borderId="1" xfId="0" applyNumberFormat="1" applyFont="1" applyFill="1" applyBorder="1" applyAlignment="1">
      <alignment vertical="center"/>
    </xf>
    <xf numFmtId="4" fontId="2" fillId="0" borderId="1" xfId="0" applyNumberFormat="1" applyFont="1" applyFill="1" applyBorder="1" applyAlignment="1">
      <alignment vertical="top"/>
    </xf>
    <xf numFmtId="4" fontId="4" fillId="6" borderId="1" xfId="0" applyNumberFormat="1" applyFont="1" applyFill="1" applyBorder="1" applyAlignment="1">
      <alignment vertical="center" wrapText="1"/>
    </xf>
    <xf numFmtId="4" fontId="2" fillId="0" borderId="1" xfId="1" applyNumberFormat="1" applyFont="1" applyFill="1" applyBorder="1" applyAlignment="1">
      <alignment vertical="center" wrapText="1"/>
    </xf>
    <xf numFmtId="0" fontId="4" fillId="0" borderId="1" xfId="0" applyFont="1" applyFill="1" applyBorder="1" applyAlignment="1">
      <alignment vertical="center"/>
    </xf>
    <xf numFmtId="2" fontId="2" fillId="0" borderId="2" xfId="0" applyNumberFormat="1" applyFont="1" applyFill="1" applyBorder="1" applyAlignment="1">
      <alignment horizontal="center" vertical="center"/>
    </xf>
    <xf numFmtId="0" fontId="2" fillId="0" borderId="1" xfId="0" applyFont="1" applyBorder="1" applyAlignment="1" applyProtection="1">
      <alignment horizontal="left" vertical="top" wrapText="1"/>
    </xf>
    <xf numFmtId="4" fontId="2" fillId="0" borderId="1" xfId="0" applyNumberFormat="1" applyFont="1" applyBorder="1" applyAlignment="1">
      <alignment horizontal="left" vertical="top" wrapText="1"/>
    </xf>
    <xf numFmtId="4" fontId="4" fillId="5" borderId="1" xfId="0" applyNumberFormat="1" applyFont="1" applyFill="1" applyBorder="1" applyAlignment="1">
      <alignment horizontal="right" vertical="center" wrapText="1"/>
    </xf>
    <xf numFmtId="4" fontId="2" fillId="0" borderId="1" xfId="14"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2" fontId="4" fillId="2" borderId="1" xfId="0" applyNumberFormat="1" applyFont="1" applyFill="1" applyBorder="1" applyAlignment="1">
      <alignment horizontal="left" vertical="center" wrapText="1"/>
    </xf>
    <xf numFmtId="2" fontId="4" fillId="0" borderId="2" xfId="0" applyNumberFormat="1" applyFont="1" applyFill="1" applyBorder="1" applyAlignment="1">
      <alignment horizontal="left" vertical="center" wrapText="1"/>
    </xf>
    <xf numFmtId="4" fontId="4" fillId="0" borderId="1" xfId="0" applyNumberFormat="1" applyFont="1" applyFill="1" applyBorder="1" applyAlignment="1">
      <alignment horizontal="left" vertical="center" wrapText="1"/>
    </xf>
    <xf numFmtId="4" fontId="2" fillId="2" borderId="1" xfId="1" applyNumberFormat="1" applyFont="1" applyFill="1" applyBorder="1" applyAlignment="1">
      <alignment horizontal="left" vertical="center" wrapText="1"/>
    </xf>
    <xf numFmtId="4" fontId="2" fillId="0" borderId="2" xfId="1" applyNumberFormat="1" applyFont="1" applyFill="1" applyBorder="1" applyAlignment="1">
      <alignment horizontal="left" vertical="center" wrapText="1"/>
    </xf>
    <xf numFmtId="4" fontId="2" fillId="3" borderId="1" xfId="0" applyNumberFormat="1" applyFont="1" applyFill="1" applyBorder="1" applyAlignment="1">
      <alignment horizontal="left" vertical="center" wrapText="1"/>
    </xf>
    <xf numFmtId="0" fontId="2" fillId="9" borderId="1" xfId="0" applyFont="1" applyFill="1" applyBorder="1" applyAlignment="1">
      <alignment horizontal="center" vertical="center"/>
    </xf>
    <xf numFmtId="0" fontId="2" fillId="9" borderId="1" xfId="0" applyFont="1" applyFill="1" applyBorder="1" applyAlignment="1">
      <alignment horizontal="left" vertical="center" wrapText="1"/>
    </xf>
    <xf numFmtId="0" fontId="3" fillId="10" borderId="1" xfId="0" applyFont="1" applyFill="1" applyBorder="1" applyAlignment="1">
      <alignment horizontal="left" vertical="center" wrapText="1"/>
    </xf>
    <xf numFmtId="4" fontId="4" fillId="10" borderId="1" xfId="0" applyNumberFormat="1" applyFont="1" applyFill="1" applyBorder="1" applyAlignment="1">
      <alignment horizontal="right" vertical="center"/>
    </xf>
    <xf numFmtId="0" fontId="5" fillId="10" borderId="1" xfId="0" applyFont="1" applyFill="1" applyBorder="1" applyAlignment="1">
      <alignment horizontal="left" vertical="center" wrapText="1"/>
    </xf>
    <xf numFmtId="4" fontId="2" fillId="10" borderId="1" xfId="0" applyNumberFormat="1" applyFont="1" applyFill="1" applyBorder="1" applyAlignment="1">
      <alignment horizontal="center" vertical="center"/>
    </xf>
    <xf numFmtId="4" fontId="4" fillId="10" borderId="1" xfId="0" applyNumberFormat="1" applyFont="1" applyFill="1" applyBorder="1" applyAlignment="1">
      <alignment horizontal="left" vertical="center" wrapText="1"/>
    </xf>
    <xf numFmtId="0" fontId="2" fillId="0" borderId="0" xfId="0" applyFont="1" applyBorder="1" applyAlignment="1">
      <alignment horizontal="center" vertical="center" wrapText="1"/>
    </xf>
    <xf numFmtId="4" fontId="2" fillId="0" borderId="0" xfId="0" applyNumberFormat="1" applyFont="1" applyBorder="1" applyAlignment="1">
      <alignment horizontal="left" vertical="center" wrapText="1"/>
    </xf>
    <xf numFmtId="4" fontId="2" fillId="0" borderId="0" xfId="0" applyNumberFormat="1" applyFont="1" applyFill="1" applyBorder="1" applyAlignment="1">
      <alignment horizontal="center" vertical="center"/>
    </xf>
    <xf numFmtId="0" fontId="4" fillId="0" borderId="0" xfId="0" applyFont="1" applyBorder="1" applyAlignment="1">
      <alignment vertical="center"/>
    </xf>
    <xf numFmtId="4" fontId="8" fillId="0" borderId="1" xfId="1"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4" fontId="6" fillId="0" borderId="4" xfId="1" applyNumberFormat="1" applyFont="1" applyFill="1" applyBorder="1" applyAlignment="1">
      <alignment horizontal="center" vertical="center" wrapText="1"/>
    </xf>
    <xf numFmtId="4" fontId="6" fillId="0" borderId="4" xfId="1" applyNumberFormat="1" applyFont="1" applyFill="1" applyBorder="1" applyAlignment="1">
      <alignment vertical="center" wrapText="1"/>
    </xf>
    <xf numFmtId="2" fontId="4" fillId="2" borderId="3" xfId="0" applyNumberFormat="1" applyFont="1" applyFill="1" applyBorder="1" applyAlignment="1">
      <alignment horizontal="left" vertical="center"/>
    </xf>
    <xf numFmtId="0" fontId="2" fillId="2" borderId="3"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wrapText="1"/>
    </xf>
    <xf numFmtId="4" fontId="2" fillId="0" borderId="2" xfId="0" applyNumberFormat="1" applyFont="1" applyBorder="1" applyAlignment="1">
      <alignment horizontal="right" vertical="center"/>
    </xf>
    <xf numFmtId="4" fontId="18" fillId="0" borderId="1" xfId="1" applyNumberFormat="1" applyFont="1" applyFill="1" applyBorder="1" applyAlignment="1">
      <alignment horizontal="left" vertical="center" wrapText="1"/>
    </xf>
    <xf numFmtId="0" fontId="3" fillId="0" borderId="1" xfId="0" applyFont="1" applyBorder="1" applyAlignment="1">
      <alignment vertical="center"/>
    </xf>
    <xf numFmtId="0" fontId="3" fillId="2" borderId="1" xfId="0" applyFont="1" applyFill="1" applyBorder="1" applyAlignment="1">
      <alignment vertical="center"/>
    </xf>
    <xf numFmtId="0" fontId="5" fillId="2" borderId="1" xfId="0" applyFont="1" applyFill="1" applyBorder="1" applyAlignment="1">
      <alignment vertical="center"/>
    </xf>
    <xf numFmtId="4" fontId="2" fillId="2" borderId="1" xfId="0" applyNumberFormat="1" applyFont="1" applyFill="1" applyBorder="1" applyAlignment="1">
      <alignment horizontal="left" vertical="center" wrapText="1"/>
    </xf>
    <xf numFmtId="4" fontId="4" fillId="2" borderId="1" xfId="0" applyNumberFormat="1" applyFont="1" applyFill="1" applyBorder="1" applyAlignment="1">
      <alignment horizontal="left" vertical="center" wrapText="1"/>
    </xf>
    <xf numFmtId="0" fontId="4" fillId="8" borderId="1" xfId="0" applyFont="1" applyFill="1" applyBorder="1" applyAlignment="1">
      <alignment horizontal="center" vertical="center"/>
    </xf>
    <xf numFmtId="4" fontId="2" fillId="8" borderId="1" xfId="0" applyNumberFormat="1" applyFont="1" applyFill="1" applyBorder="1" applyAlignment="1">
      <alignment horizontal="left" vertical="center" wrapText="1"/>
    </xf>
    <xf numFmtId="4" fontId="2" fillId="10" borderId="1" xfId="0" applyNumberFormat="1" applyFont="1" applyFill="1" applyBorder="1" applyAlignment="1">
      <alignment horizontal="right" vertical="center"/>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4" fontId="4" fillId="0" borderId="1" xfId="0" applyNumberFormat="1" applyFont="1" applyBorder="1" applyAlignment="1">
      <alignment vertical="center" wrapText="1"/>
    </xf>
    <xf numFmtId="4" fontId="2" fillId="8" borderId="1" xfId="0" applyNumberFormat="1" applyFont="1" applyFill="1" applyBorder="1" applyAlignment="1">
      <alignment horizontal="center" vertical="center"/>
    </xf>
    <xf numFmtId="4" fontId="2" fillId="7" borderId="1" xfId="0" applyNumberFormat="1" applyFont="1" applyFill="1" applyBorder="1" applyAlignment="1">
      <alignment horizontal="left" vertical="center" wrapText="1"/>
    </xf>
    <xf numFmtId="3" fontId="2" fillId="0" borderId="0" xfId="0" applyNumberFormat="1" applyFont="1" applyBorder="1" applyAlignment="1">
      <alignment horizontal="center" vertical="center"/>
    </xf>
    <xf numFmtId="166" fontId="2" fillId="0" borderId="0" xfId="0" applyNumberFormat="1" applyFont="1" applyBorder="1" applyAlignment="1">
      <alignment horizontal="center" vertical="center"/>
    </xf>
    <xf numFmtId="3" fontId="2" fillId="0" borderId="0" xfId="0" applyNumberFormat="1" applyFont="1" applyBorder="1" applyAlignment="1">
      <alignment horizontal="right" vertical="center"/>
    </xf>
    <xf numFmtId="0" fontId="2" fillId="0" borderId="0" xfId="0" applyFont="1" applyBorder="1" applyAlignment="1">
      <alignment horizontal="left" vertical="center"/>
    </xf>
    <xf numFmtId="0" fontId="2" fillId="0" borderId="1" xfId="0" applyNumberFormat="1" applyFont="1" applyFill="1" applyBorder="1" applyAlignment="1" applyProtection="1">
      <alignment horizontal="left" vertical="center" wrapText="1"/>
    </xf>
    <xf numFmtId="4" fontId="4" fillId="8" borderId="1" xfId="0" applyNumberFormat="1" applyFont="1" applyFill="1" applyBorder="1" applyAlignment="1">
      <alignment horizontal="left" vertical="center" wrapText="1"/>
    </xf>
    <xf numFmtId="0" fontId="19" fillId="0" borderId="0" xfId="0" applyFont="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Border="1"/>
    <xf numFmtId="0" fontId="21" fillId="0" borderId="0" xfId="0" applyFont="1" applyFill="1" applyBorder="1"/>
    <xf numFmtId="0" fontId="22" fillId="0" borderId="0" xfId="0" applyFont="1" applyBorder="1"/>
    <xf numFmtId="0" fontId="9" fillId="0" borderId="1" xfId="0" applyFont="1" applyBorder="1" applyAlignment="1">
      <alignment horizontal="left" vertical="center"/>
    </xf>
    <xf numFmtId="0" fontId="21" fillId="0" borderId="1" xfId="0" applyFont="1" applyBorder="1"/>
    <xf numFmtId="4" fontId="21" fillId="0" borderId="1" xfId="0" applyNumberFormat="1" applyFont="1" applyBorder="1"/>
    <xf numFmtId="4" fontId="21" fillId="0" borderId="1" xfId="0" applyNumberFormat="1" applyFont="1" applyBorder="1" applyAlignment="1"/>
    <xf numFmtId="0" fontId="23" fillId="0" borderId="1" xfId="0" applyFont="1" applyBorder="1" applyAlignment="1">
      <alignment horizontal="left" vertical="center"/>
    </xf>
    <xf numFmtId="4" fontId="5" fillId="2" borderId="1" xfId="0" applyNumberFormat="1" applyFont="1" applyFill="1" applyBorder="1" applyAlignment="1">
      <alignment vertical="center" wrapText="1"/>
    </xf>
    <xf numFmtId="164" fontId="5" fillId="6" borderId="1" xfId="0" applyNumberFormat="1" applyFont="1" applyFill="1" applyBorder="1" applyAlignment="1">
      <alignment horizontal="right" vertical="center" wrapText="1"/>
    </xf>
    <xf numFmtId="164" fontId="3" fillId="0" borderId="1" xfId="1" applyNumberFormat="1" applyFont="1" applyFill="1" applyBorder="1" applyAlignment="1">
      <alignment horizontal="right" vertical="center" wrapText="1"/>
    </xf>
    <xf numFmtId="0" fontId="8" fillId="6"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Border="1" applyAlignment="1">
      <alignment vertical="center"/>
    </xf>
    <xf numFmtId="0" fontId="8" fillId="2" borderId="1" xfId="0" applyFont="1" applyFill="1" applyBorder="1" applyAlignment="1">
      <alignment horizontal="center" vertical="center" wrapText="1"/>
    </xf>
    <xf numFmtId="0" fontId="13" fillId="0" borderId="1" xfId="0" applyFont="1" applyFill="1" applyBorder="1" applyAlignment="1">
      <alignment horizontal="center" vertical="center"/>
    </xf>
  </cellXfs>
  <cellStyles count="16">
    <cellStyle name="Comma" xfId="1" builtinId="3"/>
    <cellStyle name="Comma 2" xfId="3"/>
    <cellStyle name="Normal" xfId="0" builtinId="0"/>
    <cellStyle name="Normal 2 84" xfId="14"/>
    <cellStyle name="Normal 5 2" xfId="10"/>
    <cellStyle name="Normal 56" xfId="6"/>
    <cellStyle name="Normal 7" xfId="2"/>
    <cellStyle name="Normal 87" xfId="13"/>
    <cellStyle name="Normal 91" xfId="11"/>
    <cellStyle name="Normal 97" xfId="8"/>
    <cellStyle name="Normal 98" xfId="9"/>
    <cellStyle name="Normal_MP.2002.Prilog 1" xfId="4"/>
    <cellStyle name="Normal_Sheet1" xfId="12"/>
    <cellStyle name="Normal_Sheet1_2" xfId="7"/>
    <cellStyle name="Obično_Sheet1" xfId="5"/>
    <cellStyle name="Zarez_BIM SK i TK oprema 130503" xfId="15"/>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zoomScaleNormal="100" workbookViewId="0">
      <selection activeCell="C4" sqref="C4"/>
    </sheetView>
  </sheetViews>
  <sheetFormatPr defaultRowHeight="11.25" x14ac:dyDescent="0.25"/>
  <cols>
    <col min="1" max="1" width="4.140625" style="22" customWidth="1"/>
    <col min="2" max="2" width="4.28515625" style="56" customWidth="1"/>
    <col min="3" max="3" width="103.7109375" style="53" customWidth="1"/>
    <col min="4" max="16384" width="9.140625" style="133"/>
  </cols>
  <sheetData>
    <row r="1" spans="1:3" x14ac:dyDescent="0.25">
      <c r="A1" s="151"/>
      <c r="B1" s="291"/>
      <c r="C1" s="292"/>
    </row>
    <row r="2" spans="1:3" x14ac:dyDescent="0.25">
      <c r="A2" s="296"/>
      <c r="B2" s="295"/>
      <c r="C2" s="295" t="s">
        <v>690</v>
      </c>
    </row>
    <row r="3" spans="1:3" ht="56.25" x14ac:dyDescent="0.25">
      <c r="A3" s="62"/>
      <c r="B3" s="293" t="s">
        <v>8</v>
      </c>
      <c r="C3" s="294" t="s">
        <v>9</v>
      </c>
    </row>
    <row r="4" spans="1:3" ht="78.75" x14ac:dyDescent="0.25">
      <c r="A4" s="16"/>
      <c r="B4" s="9" t="s">
        <v>10</v>
      </c>
      <c r="C4" s="10" t="s">
        <v>11</v>
      </c>
    </row>
    <row r="5" spans="1:3" ht="56.25" x14ac:dyDescent="0.25">
      <c r="A5" s="16"/>
      <c r="B5" s="9" t="s">
        <v>12</v>
      </c>
      <c r="C5" s="10" t="s">
        <v>13</v>
      </c>
    </row>
    <row r="6" spans="1:3" ht="22.5" x14ac:dyDescent="0.25">
      <c r="A6" s="16"/>
      <c r="B6" s="9" t="s">
        <v>14</v>
      </c>
      <c r="C6" s="10" t="s">
        <v>15</v>
      </c>
    </row>
    <row r="7" spans="1:3" ht="33.75" x14ac:dyDescent="0.25">
      <c r="A7" s="16"/>
      <c r="B7" s="9" t="s">
        <v>16</v>
      </c>
      <c r="C7" s="10" t="s">
        <v>17</v>
      </c>
    </row>
    <row r="8" spans="1:3" ht="22.5" x14ac:dyDescent="0.25">
      <c r="A8" s="16"/>
      <c r="B8" s="9" t="s">
        <v>18</v>
      </c>
      <c r="C8" s="10" t="s">
        <v>19</v>
      </c>
    </row>
    <row r="9" spans="1:3" ht="22.5" x14ac:dyDescent="0.25">
      <c r="A9" s="16"/>
      <c r="B9" s="9" t="s">
        <v>20</v>
      </c>
      <c r="C9" s="10" t="s">
        <v>21</v>
      </c>
    </row>
    <row r="10" spans="1:3" ht="22.5" x14ac:dyDescent="0.25">
      <c r="A10" s="16"/>
      <c r="B10" s="9" t="s">
        <v>22</v>
      </c>
      <c r="C10" s="10" t="s">
        <v>23</v>
      </c>
    </row>
    <row r="11" spans="1:3" x14ac:dyDescent="0.25">
      <c r="A11" s="16"/>
      <c r="B11" s="9" t="s">
        <v>24</v>
      </c>
      <c r="C11" s="10" t="s">
        <v>25</v>
      </c>
    </row>
    <row r="12" spans="1:3" ht="22.5" x14ac:dyDescent="0.25">
      <c r="A12" s="16"/>
      <c r="B12" s="9" t="s">
        <v>26</v>
      </c>
      <c r="C12" s="10" t="s">
        <v>27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abSelected="1" zoomScaleNormal="100" workbookViewId="0">
      <selection activeCell="D33" sqref="D33"/>
    </sheetView>
  </sheetViews>
  <sheetFormatPr defaultRowHeight="11.25" x14ac:dyDescent="0.25"/>
  <cols>
    <col min="1" max="1" width="7.85546875" style="22" customWidth="1"/>
    <col min="2" max="2" width="7" style="56" customWidth="1"/>
    <col min="3" max="3" width="59" style="53" customWidth="1"/>
    <col min="4" max="4" width="16" style="82" customWidth="1"/>
    <col min="5" max="16384" width="9.140625" style="133"/>
  </cols>
  <sheetData>
    <row r="1" spans="1:4" x14ac:dyDescent="0.25">
      <c r="A1" s="151"/>
      <c r="B1" s="297"/>
      <c r="C1" s="298"/>
      <c r="D1" s="299"/>
    </row>
    <row r="2" spans="1:4" x14ac:dyDescent="0.25">
      <c r="A2" s="5" t="s">
        <v>0</v>
      </c>
      <c r="B2" s="6" t="s">
        <v>1</v>
      </c>
      <c r="C2" s="5" t="s">
        <v>2</v>
      </c>
      <c r="D2" s="5" t="s">
        <v>6</v>
      </c>
    </row>
    <row r="3" spans="1:4" x14ac:dyDescent="0.25">
      <c r="A3" s="62"/>
      <c r="B3" s="7"/>
      <c r="C3" s="8"/>
      <c r="D3" s="7"/>
    </row>
    <row r="4" spans="1:4" x14ac:dyDescent="0.25">
      <c r="A4" s="16"/>
      <c r="B4" s="13"/>
      <c r="C4" s="45" t="s">
        <v>221</v>
      </c>
      <c r="D4" s="166"/>
    </row>
    <row r="5" spans="1:4" x14ac:dyDescent="0.25">
      <c r="B5" s="40" t="s">
        <v>28</v>
      </c>
      <c r="C5" s="41" t="s">
        <v>29</v>
      </c>
      <c r="D5" s="270">
        <f>SUM(D6:D13)</f>
        <v>0</v>
      </c>
    </row>
    <row r="6" spans="1:4" x14ac:dyDescent="0.25">
      <c r="A6" s="16"/>
      <c r="B6" s="16" t="s">
        <v>30</v>
      </c>
      <c r="C6" s="17" t="s">
        <v>31</v>
      </c>
      <c r="D6" s="83">
        <f>I_GOR!G306</f>
        <v>0</v>
      </c>
    </row>
    <row r="7" spans="1:4" x14ac:dyDescent="0.25">
      <c r="A7" s="16"/>
      <c r="B7" s="16" t="s">
        <v>32</v>
      </c>
      <c r="C7" s="17" t="s">
        <v>33</v>
      </c>
      <c r="D7" s="83">
        <f>I_GOR!G307</f>
        <v>0</v>
      </c>
    </row>
    <row r="8" spans="1:4" x14ac:dyDescent="0.25">
      <c r="A8" s="16"/>
      <c r="B8" s="16" t="s">
        <v>34</v>
      </c>
      <c r="C8" s="17" t="s">
        <v>35</v>
      </c>
      <c r="D8" s="83">
        <f>I_GOR!G308</f>
        <v>0</v>
      </c>
    </row>
    <row r="9" spans="1:4" x14ac:dyDescent="0.25">
      <c r="A9" s="16"/>
      <c r="B9" s="16" t="s">
        <v>36</v>
      </c>
      <c r="C9" s="17" t="s">
        <v>37</v>
      </c>
      <c r="D9" s="83">
        <f>I_GOR!G309</f>
        <v>0</v>
      </c>
    </row>
    <row r="10" spans="1:4" x14ac:dyDescent="0.25">
      <c r="A10" s="16"/>
      <c r="B10" s="16" t="s">
        <v>82</v>
      </c>
      <c r="C10" s="17" t="s">
        <v>223</v>
      </c>
      <c r="D10" s="83">
        <f>I_GOR!G310</f>
        <v>0</v>
      </c>
    </row>
    <row r="11" spans="1:4" x14ac:dyDescent="0.25">
      <c r="A11" s="16"/>
      <c r="B11" s="16" t="s">
        <v>165</v>
      </c>
      <c r="C11" s="17" t="s">
        <v>83</v>
      </c>
      <c r="D11" s="83">
        <f>I_GOR!G311</f>
        <v>0</v>
      </c>
    </row>
    <row r="12" spans="1:4" x14ac:dyDescent="0.25">
      <c r="A12" s="16"/>
      <c r="B12" s="16" t="s">
        <v>222</v>
      </c>
      <c r="C12" s="17" t="s">
        <v>286</v>
      </c>
      <c r="D12" s="83">
        <f>I_GOR!G312</f>
        <v>0</v>
      </c>
    </row>
    <row r="13" spans="1:4" x14ac:dyDescent="0.25">
      <c r="A13" s="16"/>
      <c r="B13" s="16" t="s">
        <v>634</v>
      </c>
      <c r="C13" s="17" t="s">
        <v>683</v>
      </c>
      <c r="D13" s="83">
        <f>I_GOR!G313</f>
        <v>0</v>
      </c>
    </row>
    <row r="14" spans="1:4" x14ac:dyDescent="0.25">
      <c r="B14" s="40" t="s">
        <v>38</v>
      </c>
      <c r="C14" s="41" t="s">
        <v>61</v>
      </c>
      <c r="D14" s="270">
        <f>SUM(D15:D16)</f>
        <v>0</v>
      </c>
    </row>
    <row r="15" spans="1:4" x14ac:dyDescent="0.25">
      <c r="A15" s="16"/>
      <c r="B15" s="16" t="s">
        <v>39</v>
      </c>
      <c r="C15" s="17" t="s">
        <v>42</v>
      </c>
      <c r="D15" s="83">
        <f>'II_VODA I KANALIZACIJA'!G142</f>
        <v>0</v>
      </c>
    </row>
    <row r="16" spans="1:4" x14ac:dyDescent="0.25">
      <c r="A16" s="16"/>
      <c r="B16" s="16" t="s">
        <v>41</v>
      </c>
      <c r="C16" s="17" t="s">
        <v>40</v>
      </c>
      <c r="D16" s="83">
        <f>'II_VODA I KANALIZACIJA'!G143</f>
        <v>0</v>
      </c>
    </row>
    <row r="17" spans="1:4" x14ac:dyDescent="0.25">
      <c r="A17" s="16"/>
      <c r="B17" s="40" t="s">
        <v>43</v>
      </c>
      <c r="C17" s="41" t="s">
        <v>62</v>
      </c>
      <c r="D17" s="270">
        <f>SUM(D18:D24)</f>
        <v>0</v>
      </c>
    </row>
    <row r="18" spans="1:4" x14ac:dyDescent="0.25">
      <c r="A18" s="16"/>
      <c r="B18" s="16" t="s">
        <v>45</v>
      </c>
      <c r="C18" s="17" t="s">
        <v>31</v>
      </c>
      <c r="D18" s="83">
        <f>III_ELEKTRO!G628</f>
        <v>0</v>
      </c>
    </row>
    <row r="19" spans="1:4" x14ac:dyDescent="0.25">
      <c r="A19" s="16"/>
      <c r="B19" s="16" t="s">
        <v>47</v>
      </c>
      <c r="C19" s="17" t="s">
        <v>318</v>
      </c>
      <c r="D19" s="83">
        <f>III_ELEKTRO!G629</f>
        <v>0</v>
      </c>
    </row>
    <row r="20" spans="1:4" x14ac:dyDescent="0.25">
      <c r="A20" s="16"/>
      <c r="B20" s="16" t="s">
        <v>68</v>
      </c>
      <c r="C20" s="17" t="s">
        <v>364</v>
      </c>
      <c r="D20" s="83">
        <f>III_ELEKTRO!G630</f>
        <v>0</v>
      </c>
    </row>
    <row r="21" spans="1:4" x14ac:dyDescent="0.25">
      <c r="A21" s="16"/>
      <c r="B21" s="16" t="s">
        <v>69</v>
      </c>
      <c r="C21" s="17" t="s">
        <v>66</v>
      </c>
      <c r="D21" s="83">
        <f>III_ELEKTRO!G631</f>
        <v>0</v>
      </c>
    </row>
    <row r="22" spans="1:4" x14ac:dyDescent="0.25">
      <c r="A22" s="16"/>
      <c r="B22" s="16" t="s">
        <v>70</v>
      </c>
      <c r="C22" s="17" t="s">
        <v>81</v>
      </c>
      <c r="D22" s="83">
        <f>III_ELEKTRO!G632</f>
        <v>0</v>
      </c>
    </row>
    <row r="23" spans="1:4" x14ac:dyDescent="0.25">
      <c r="A23" s="16"/>
      <c r="B23" s="16" t="s">
        <v>71</v>
      </c>
      <c r="C23" s="17" t="s">
        <v>67</v>
      </c>
      <c r="D23" s="83">
        <f>III_ELEKTRO!G633</f>
        <v>0</v>
      </c>
    </row>
    <row r="24" spans="1:4" x14ac:dyDescent="0.25">
      <c r="A24" s="16"/>
      <c r="B24" s="16" t="s">
        <v>80</v>
      </c>
      <c r="C24" s="17" t="s">
        <v>689</v>
      </c>
      <c r="D24" s="83">
        <f>III_ELEKTRO!G634</f>
        <v>0</v>
      </c>
    </row>
    <row r="25" spans="1:4" x14ac:dyDescent="0.25">
      <c r="B25" s="40" t="s">
        <v>72</v>
      </c>
      <c r="C25" s="41" t="s">
        <v>63</v>
      </c>
      <c r="D25" s="270">
        <f>SUM(D26:D27)</f>
        <v>0</v>
      </c>
    </row>
    <row r="26" spans="1:4" x14ac:dyDescent="0.25">
      <c r="A26" s="16"/>
      <c r="B26" s="16" t="s">
        <v>73</v>
      </c>
      <c r="C26" s="17" t="s">
        <v>64</v>
      </c>
      <c r="D26" s="83">
        <f>'IV_BAZENSKA TEH'!G224</f>
        <v>0</v>
      </c>
    </row>
    <row r="27" spans="1:4" x14ac:dyDescent="0.25">
      <c r="A27" s="16"/>
      <c r="B27" s="16" t="s">
        <v>73</v>
      </c>
      <c r="C27" s="17" t="s">
        <v>65</v>
      </c>
      <c r="D27" s="83">
        <f>'IV_BAZENSKA TEH'!G229</f>
        <v>0</v>
      </c>
    </row>
    <row r="28" spans="1:4" x14ac:dyDescent="0.25">
      <c r="A28" s="16"/>
      <c r="B28" s="40" t="s">
        <v>58</v>
      </c>
      <c r="C28" s="41" t="s">
        <v>44</v>
      </c>
      <c r="D28" s="270">
        <f>SUM(D29:D30)</f>
        <v>0</v>
      </c>
    </row>
    <row r="29" spans="1:4" x14ac:dyDescent="0.25">
      <c r="A29" s="16"/>
      <c r="B29" s="16" t="s">
        <v>59</v>
      </c>
      <c r="C29" s="17" t="s">
        <v>1192</v>
      </c>
      <c r="D29" s="83">
        <f>V_HORT!G190</f>
        <v>0</v>
      </c>
    </row>
    <row r="30" spans="1:4" x14ac:dyDescent="0.25">
      <c r="A30" s="16"/>
      <c r="B30" s="16" t="s">
        <v>60</v>
      </c>
      <c r="C30" s="17" t="s">
        <v>48</v>
      </c>
      <c r="D30" s="83">
        <f>V_HORT!G199</f>
        <v>0</v>
      </c>
    </row>
    <row r="31" spans="1:4" x14ac:dyDescent="0.25">
      <c r="A31" s="16"/>
      <c r="B31" s="40" t="s">
        <v>76</v>
      </c>
      <c r="C31" s="41" t="s">
        <v>84</v>
      </c>
      <c r="D31" s="270">
        <f>D32</f>
        <v>0</v>
      </c>
    </row>
    <row r="32" spans="1:4" x14ac:dyDescent="0.25">
      <c r="A32" s="16"/>
      <c r="B32" s="16" t="s">
        <v>78</v>
      </c>
      <c r="C32" s="17" t="s">
        <v>84</v>
      </c>
      <c r="D32" s="83">
        <f>VI_SIGNALIZACIJA!G64</f>
        <v>0</v>
      </c>
    </row>
    <row r="33" spans="1:4" x14ac:dyDescent="0.25">
      <c r="A33" s="16"/>
      <c r="B33" s="13"/>
      <c r="C33" s="14" t="s">
        <v>49</v>
      </c>
      <c r="D33" s="166">
        <f>D5+D14+D17+D25+D28+D31</f>
        <v>0</v>
      </c>
    </row>
    <row r="34" spans="1:4" x14ac:dyDescent="0.25">
      <c r="A34" s="16"/>
      <c r="B34" s="18"/>
      <c r="C34" s="17"/>
      <c r="D34" s="83"/>
    </row>
    <row r="35" spans="1:4" x14ac:dyDescent="0.25">
      <c r="A35" s="16"/>
      <c r="B35" s="46" t="s">
        <v>85</v>
      </c>
      <c r="C35" s="47" t="s">
        <v>77</v>
      </c>
      <c r="D35" s="260"/>
    </row>
    <row r="36" spans="1:4" x14ac:dyDescent="0.25">
      <c r="A36" s="16"/>
      <c r="B36" s="16" t="s">
        <v>86</v>
      </c>
      <c r="C36" s="17" t="s">
        <v>29</v>
      </c>
      <c r="D36" s="83">
        <f>'VII_STAZA 6MH'!G172</f>
        <v>0</v>
      </c>
    </row>
    <row r="37" spans="1:4" x14ac:dyDescent="0.25">
      <c r="A37" s="16"/>
      <c r="B37" s="16" t="s">
        <v>87</v>
      </c>
      <c r="C37" s="17" t="s">
        <v>62</v>
      </c>
      <c r="D37" s="83">
        <f>'VII_STAZA 6MH'!G173</f>
        <v>0</v>
      </c>
    </row>
    <row r="38" spans="1:4" x14ac:dyDescent="0.25">
      <c r="A38" s="16"/>
      <c r="B38" s="16" t="s">
        <v>88</v>
      </c>
      <c r="C38" s="17" t="s">
        <v>44</v>
      </c>
      <c r="D38" s="83">
        <f>'VII_STAZA 6MH'!G174</f>
        <v>0</v>
      </c>
    </row>
    <row r="39" spans="1:4" x14ac:dyDescent="0.25">
      <c r="A39" s="16"/>
      <c r="B39" s="46" t="s">
        <v>85</v>
      </c>
      <c r="C39" s="47" t="s">
        <v>49</v>
      </c>
      <c r="D39" s="260">
        <f t="shared" ref="D39" si="0">SUM(D36:D38)</f>
        <v>0</v>
      </c>
    </row>
    <row r="40" spans="1:4" x14ac:dyDescent="0.25">
      <c r="A40" s="16"/>
      <c r="B40" s="18"/>
      <c r="C40" s="17"/>
      <c r="D40" s="83"/>
    </row>
    <row r="41" spans="1:4" x14ac:dyDescent="0.25">
      <c r="A41" s="16"/>
      <c r="B41" s="18"/>
      <c r="C41" s="4" t="s">
        <v>50</v>
      </c>
      <c r="D41" s="4"/>
    </row>
    <row r="42" spans="1:4" x14ac:dyDescent="0.25">
      <c r="A42" s="16"/>
      <c r="B42" s="18"/>
      <c r="C42" s="4"/>
      <c r="D42" s="83"/>
    </row>
    <row r="43" spans="1:4" x14ac:dyDescent="0.25">
      <c r="A43" s="16"/>
      <c r="B43" s="18"/>
      <c r="C43" s="4" t="s">
        <v>51</v>
      </c>
      <c r="D43" s="83"/>
    </row>
    <row r="44" spans="1:4" x14ac:dyDescent="0.25">
      <c r="A44" s="16"/>
      <c r="B44" s="18"/>
      <c r="C44" s="4"/>
      <c r="D44" s="83"/>
    </row>
    <row r="45" spans="1:4" x14ac:dyDescent="0.25">
      <c r="A45" s="16"/>
      <c r="B45" s="18"/>
      <c r="C45" s="4" t="s">
        <v>52</v>
      </c>
      <c r="D45" s="83"/>
    </row>
    <row r="46" spans="1:4" x14ac:dyDescent="0.25">
      <c r="A46" s="16"/>
      <c r="B46" s="18"/>
      <c r="C46" s="4"/>
      <c r="D46" s="83"/>
    </row>
    <row r="47" spans="1:4" x14ac:dyDescent="0.25">
      <c r="A47" s="16"/>
      <c r="B47" s="18"/>
      <c r="C47" s="4" t="s">
        <v>53</v>
      </c>
      <c r="D47" s="83"/>
    </row>
    <row r="48" spans="1:4" x14ac:dyDescent="0.25">
      <c r="A48" s="16"/>
      <c r="B48" s="18"/>
      <c r="C48" s="4"/>
      <c r="D48" s="83"/>
    </row>
    <row r="49" spans="1:4" x14ac:dyDescent="0.25">
      <c r="A49" s="16"/>
      <c r="B49" s="18"/>
      <c r="C49" s="4" t="s">
        <v>54</v>
      </c>
      <c r="D49" s="83"/>
    </row>
    <row r="50" spans="1:4" x14ac:dyDescent="0.25">
      <c r="A50" s="16"/>
      <c r="B50" s="18"/>
      <c r="C50" s="4"/>
      <c r="D50" s="8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4"/>
  <sheetViews>
    <sheetView zoomScaleNormal="100" workbookViewId="0">
      <pane ySplit="7" topLeftCell="A26" activePane="bottomLeft" state="frozen"/>
      <selection pane="bottomLeft" activeCell="K295" sqref="K295"/>
    </sheetView>
  </sheetViews>
  <sheetFormatPr defaultRowHeight="11.25" x14ac:dyDescent="0.25"/>
  <cols>
    <col min="1" max="1" width="7.85546875" style="152" customWidth="1"/>
    <col min="2" max="2" width="7" style="56" customWidth="1"/>
    <col min="3" max="3" width="58.42578125" style="53" customWidth="1"/>
    <col min="4" max="4" width="5.140625" style="67" customWidth="1"/>
    <col min="5" max="5" width="8.85546875" style="32" customWidth="1"/>
    <col min="6" max="6" width="14.5703125" style="82" customWidth="1"/>
    <col min="7" max="7" width="16" style="82" customWidth="1"/>
    <col min="8" max="8" width="19.42578125" style="33" customWidth="1"/>
    <col min="9" max="16384" width="9.140625" style="133"/>
  </cols>
  <sheetData>
    <row r="1" spans="1:8" x14ac:dyDescent="0.25">
      <c r="B1" s="1"/>
      <c r="C1" s="2"/>
      <c r="D1" s="22"/>
      <c r="E1" s="23"/>
      <c r="F1" s="69"/>
      <c r="G1" s="69"/>
      <c r="H1" s="24"/>
    </row>
    <row r="2" spans="1:8" x14ac:dyDescent="0.25">
      <c r="A2" s="338"/>
      <c r="B2" s="3" t="s">
        <v>57</v>
      </c>
      <c r="C2" s="273"/>
      <c r="D2" s="25"/>
      <c r="E2" s="26"/>
      <c r="F2" s="89"/>
      <c r="G2" s="89"/>
      <c r="H2" s="27"/>
    </row>
    <row r="3" spans="1:8" x14ac:dyDescent="0.25">
      <c r="A3" s="336"/>
      <c r="B3" s="34"/>
      <c r="C3" s="274"/>
      <c r="D3" s="35"/>
      <c r="E3" s="36"/>
      <c r="F3" s="90"/>
      <c r="G3" s="90"/>
      <c r="H3" s="37"/>
    </row>
    <row r="4" spans="1:8" x14ac:dyDescent="0.25">
      <c r="A4" s="5" t="s">
        <v>0</v>
      </c>
      <c r="B4" s="6" t="s">
        <v>1</v>
      </c>
      <c r="C4" s="5" t="s">
        <v>2</v>
      </c>
      <c r="D4" s="5" t="s">
        <v>3</v>
      </c>
      <c r="E4" s="5" t="s">
        <v>4</v>
      </c>
      <c r="F4" s="6" t="s">
        <v>5</v>
      </c>
      <c r="G4" s="5" t="s">
        <v>6</v>
      </c>
      <c r="H4" s="5" t="s">
        <v>7</v>
      </c>
    </row>
    <row r="5" spans="1:8" x14ac:dyDescent="0.25">
      <c r="A5" s="153"/>
      <c r="B5" s="7"/>
      <c r="C5" s="8"/>
      <c r="D5" s="62"/>
      <c r="E5" s="62"/>
      <c r="F5" s="62"/>
      <c r="G5" s="7"/>
      <c r="H5" s="38"/>
    </row>
    <row r="6" spans="1:8" x14ac:dyDescent="0.25">
      <c r="B6" s="19" t="s">
        <v>28</v>
      </c>
      <c r="C6" s="20" t="s">
        <v>29</v>
      </c>
      <c r="D6" s="21"/>
      <c r="E6" s="30"/>
      <c r="F6" s="92"/>
      <c r="G6" s="92"/>
      <c r="H6" s="31"/>
    </row>
    <row r="7" spans="1:8" x14ac:dyDescent="0.25">
      <c r="B7" s="1"/>
      <c r="C7" s="15"/>
      <c r="D7" s="22"/>
      <c r="E7" s="23"/>
      <c r="F7" s="69"/>
      <c r="G7" s="69"/>
      <c r="H7" s="24"/>
    </row>
    <row r="8" spans="1:8" x14ac:dyDescent="0.25">
      <c r="B8" s="42" t="s">
        <v>30</v>
      </c>
      <c r="C8" s="43" t="s">
        <v>31</v>
      </c>
      <c r="D8" s="63"/>
      <c r="E8" s="63"/>
      <c r="F8" s="93"/>
      <c r="G8" s="93"/>
      <c r="H8" s="44"/>
    </row>
    <row r="10" spans="1:8" x14ac:dyDescent="0.25">
      <c r="B10" s="56" t="s">
        <v>55</v>
      </c>
      <c r="C10" s="54" t="s">
        <v>74</v>
      </c>
      <c r="D10" s="67" t="s">
        <v>56</v>
      </c>
      <c r="E10" s="32">
        <v>25</v>
      </c>
      <c r="G10" s="82">
        <f>$E10*F10</f>
        <v>0</v>
      </c>
    </row>
    <row r="11" spans="1:8" ht="33.75" x14ac:dyDescent="0.25">
      <c r="C11" s="53" t="s">
        <v>75</v>
      </c>
    </row>
    <row r="13" spans="1:8" x14ac:dyDescent="0.25">
      <c r="B13" s="56" t="s">
        <v>91</v>
      </c>
      <c r="C13" s="15" t="s">
        <v>89</v>
      </c>
      <c r="D13" s="67" t="s">
        <v>90</v>
      </c>
      <c r="E13" s="32">
        <v>25</v>
      </c>
      <c r="G13" s="82">
        <f>$E13*F13</f>
        <v>0</v>
      </c>
    </row>
    <row r="14" spans="1:8" ht="33.75" x14ac:dyDescent="0.25">
      <c r="C14" s="2" t="s">
        <v>292</v>
      </c>
    </row>
    <row r="16" spans="1:8" s="287" customFormat="1" x14ac:dyDescent="0.25">
      <c r="A16" s="152"/>
      <c r="B16" s="56" t="s">
        <v>97</v>
      </c>
      <c r="C16" s="54" t="s">
        <v>92</v>
      </c>
      <c r="D16" s="67" t="s">
        <v>96</v>
      </c>
      <c r="E16" s="32">
        <v>455</v>
      </c>
      <c r="F16" s="82"/>
      <c r="G16" s="82">
        <f>$E16*F16</f>
        <v>0</v>
      </c>
      <c r="H16" s="33"/>
    </row>
    <row r="17" spans="1:8" s="287" customFormat="1" ht="45" x14ac:dyDescent="0.25">
      <c r="A17" s="152"/>
      <c r="B17" s="56"/>
      <c r="C17" s="53" t="s">
        <v>93</v>
      </c>
      <c r="D17" s="67"/>
      <c r="E17" s="32"/>
      <c r="F17" s="82"/>
      <c r="G17" s="82"/>
      <c r="H17" s="33"/>
    </row>
    <row r="19" spans="1:8" s="287" customFormat="1" x14ac:dyDescent="0.25">
      <c r="A19" s="152"/>
      <c r="B19" s="56" t="s">
        <v>98</v>
      </c>
      <c r="C19" s="54" t="s">
        <v>94</v>
      </c>
      <c r="D19" s="67" t="s">
        <v>105</v>
      </c>
      <c r="E19" s="32">
        <v>680</v>
      </c>
      <c r="F19" s="82"/>
      <c r="G19" s="82">
        <f>$E19*F19</f>
        <v>0</v>
      </c>
      <c r="H19" s="33"/>
    </row>
    <row r="20" spans="1:8" s="287" customFormat="1" ht="33.75" x14ac:dyDescent="0.25">
      <c r="A20" s="152"/>
      <c r="B20" s="56"/>
      <c r="C20" s="53" t="s">
        <v>95</v>
      </c>
      <c r="D20" s="67"/>
      <c r="E20" s="32"/>
      <c r="F20" s="82"/>
      <c r="G20" s="82"/>
      <c r="H20" s="33"/>
    </row>
    <row r="22" spans="1:8" s="287" customFormat="1" x14ac:dyDescent="0.25">
      <c r="A22" s="152"/>
      <c r="B22" s="56" t="s">
        <v>103</v>
      </c>
      <c r="C22" s="54" t="s">
        <v>99</v>
      </c>
      <c r="D22" s="67" t="s">
        <v>90</v>
      </c>
      <c r="E22" s="23">
        <v>23</v>
      </c>
      <c r="F22" s="82"/>
      <c r="G22" s="82">
        <f>$E22*F22</f>
        <v>0</v>
      </c>
      <c r="H22" s="33"/>
    </row>
    <row r="23" spans="1:8" s="287" customFormat="1" ht="45" x14ac:dyDescent="0.25">
      <c r="A23" s="152"/>
      <c r="B23" s="56"/>
      <c r="C23" s="53" t="s">
        <v>100</v>
      </c>
      <c r="D23" s="67"/>
      <c r="E23" s="32"/>
      <c r="F23" s="82"/>
      <c r="G23" s="82"/>
      <c r="H23" s="33"/>
    </row>
    <row r="25" spans="1:8" s="287" customFormat="1" x14ac:dyDescent="0.25">
      <c r="A25" s="152"/>
      <c r="B25" s="56" t="s">
        <v>104</v>
      </c>
      <c r="C25" s="15" t="s">
        <v>101</v>
      </c>
      <c r="D25" s="67"/>
      <c r="E25" s="32"/>
      <c r="F25" s="82"/>
      <c r="G25" s="82"/>
      <c r="H25" s="33"/>
    </row>
    <row r="26" spans="1:8" s="287" customFormat="1" ht="101.25" x14ac:dyDescent="0.25">
      <c r="A26" s="152"/>
      <c r="B26" s="56"/>
      <c r="C26" s="2" t="s">
        <v>251</v>
      </c>
      <c r="D26" s="67"/>
      <c r="E26" s="32"/>
      <c r="F26" s="82"/>
      <c r="G26" s="82"/>
      <c r="H26" s="33"/>
    </row>
    <row r="27" spans="1:8" s="287" customFormat="1" x14ac:dyDescent="0.25">
      <c r="A27" s="152"/>
      <c r="B27" s="56"/>
      <c r="C27" s="55" t="s">
        <v>252</v>
      </c>
      <c r="D27" s="67" t="s">
        <v>105</v>
      </c>
      <c r="E27" s="23">
        <v>1200</v>
      </c>
      <c r="F27" s="82"/>
      <c r="G27" s="82">
        <f>$E27*F27</f>
        <v>0</v>
      </c>
      <c r="H27" s="33"/>
    </row>
    <row r="28" spans="1:8" s="287" customFormat="1" x14ac:dyDescent="0.25">
      <c r="A28" s="152"/>
      <c r="B28" s="56"/>
      <c r="C28" s="55" t="s">
        <v>102</v>
      </c>
      <c r="D28" s="67" t="s">
        <v>90</v>
      </c>
      <c r="E28" s="32">
        <v>22</v>
      </c>
      <c r="F28" s="82"/>
      <c r="G28" s="82">
        <f>$E28*F28</f>
        <v>0</v>
      </c>
      <c r="H28" s="33"/>
    </row>
    <row r="29" spans="1:8" s="287" customFormat="1" x14ac:dyDescent="0.25">
      <c r="A29" s="152"/>
      <c r="B29" s="56"/>
      <c r="C29" s="55" t="s">
        <v>1220</v>
      </c>
      <c r="D29" s="67" t="s">
        <v>105</v>
      </c>
      <c r="E29" s="23">
        <v>530</v>
      </c>
      <c r="F29" s="82"/>
      <c r="G29" s="82">
        <f>$E29*F29</f>
        <v>0</v>
      </c>
      <c r="H29" s="33"/>
    </row>
    <row r="30" spans="1:8" s="287" customFormat="1" x14ac:dyDescent="0.25">
      <c r="A30" s="152"/>
      <c r="B30" s="56"/>
      <c r="C30" s="55" t="s">
        <v>1221</v>
      </c>
      <c r="D30" s="67" t="s">
        <v>105</v>
      </c>
      <c r="E30" s="23">
        <v>520</v>
      </c>
      <c r="F30" s="82"/>
      <c r="G30" s="82">
        <f>$E30*F30</f>
        <v>0</v>
      </c>
      <c r="H30" s="33"/>
    </row>
    <row r="32" spans="1:8" x14ac:dyDescent="0.25">
      <c r="B32" s="56" t="s">
        <v>106</v>
      </c>
      <c r="C32" s="54" t="s">
        <v>1207</v>
      </c>
      <c r="D32" s="67" t="s">
        <v>96</v>
      </c>
      <c r="E32" s="32">
        <v>5425</v>
      </c>
      <c r="G32" s="82">
        <f>$E32*F32</f>
        <v>0</v>
      </c>
    </row>
    <row r="33" spans="2:8" ht="33.75" x14ac:dyDescent="0.25">
      <c r="C33" s="272" t="s">
        <v>1209</v>
      </c>
    </row>
    <row r="34" spans="2:8" ht="56.25" x14ac:dyDescent="0.25">
      <c r="C34" s="53" t="s">
        <v>1255</v>
      </c>
    </row>
    <row r="36" spans="2:8" x14ac:dyDescent="0.25">
      <c r="B36" s="56" t="s">
        <v>107</v>
      </c>
      <c r="C36" s="54" t="s">
        <v>1251</v>
      </c>
      <c r="D36" s="22"/>
      <c r="E36" s="23"/>
      <c r="F36" s="69"/>
      <c r="G36" s="69"/>
    </row>
    <row r="37" spans="2:8" ht="33.75" x14ac:dyDescent="0.25">
      <c r="C37" s="272" t="s">
        <v>1208</v>
      </c>
      <c r="E37" s="23"/>
    </row>
    <row r="38" spans="2:8" ht="56.25" x14ac:dyDescent="0.25">
      <c r="C38" s="53" t="s">
        <v>1254</v>
      </c>
    </row>
    <row r="39" spans="2:8" ht="33.75" x14ac:dyDescent="0.25">
      <c r="C39" s="53" t="s">
        <v>1252</v>
      </c>
      <c r="D39" s="67" t="s">
        <v>105</v>
      </c>
      <c r="E39" s="23">
        <v>530</v>
      </c>
      <c r="G39" s="82">
        <f t="shared" ref="G39:G44" si="0">$E39*F39</f>
        <v>0</v>
      </c>
    </row>
    <row r="40" spans="2:8" ht="45" x14ac:dyDescent="0.25">
      <c r="C40" s="53" t="s">
        <v>1253</v>
      </c>
      <c r="D40" s="67" t="s">
        <v>105</v>
      </c>
      <c r="E40" s="23">
        <v>520</v>
      </c>
      <c r="G40" s="82">
        <f t="shared" si="0"/>
        <v>0</v>
      </c>
    </row>
    <row r="41" spans="2:8" x14ac:dyDescent="0.25">
      <c r="C41" s="53" t="s">
        <v>1236</v>
      </c>
      <c r="D41" s="67" t="s">
        <v>105</v>
      </c>
      <c r="E41" s="23">
        <v>70</v>
      </c>
      <c r="G41" s="82">
        <f t="shared" si="0"/>
        <v>0</v>
      </c>
    </row>
    <row r="42" spans="2:8" x14ac:dyDescent="0.25">
      <c r="C42" s="53" t="s">
        <v>1239</v>
      </c>
      <c r="D42" s="67" t="s">
        <v>105</v>
      </c>
      <c r="E42" s="23">
        <v>473</v>
      </c>
      <c r="G42" s="82">
        <f t="shared" si="0"/>
        <v>0</v>
      </c>
    </row>
    <row r="43" spans="2:8" x14ac:dyDescent="0.25">
      <c r="C43" s="53" t="s">
        <v>1237</v>
      </c>
      <c r="D43" s="67" t="s">
        <v>105</v>
      </c>
      <c r="E43" s="23">
        <v>402</v>
      </c>
      <c r="G43" s="82">
        <f t="shared" si="0"/>
        <v>0</v>
      </c>
    </row>
    <row r="44" spans="2:8" x14ac:dyDescent="0.25">
      <c r="C44" s="53" t="s">
        <v>1238</v>
      </c>
      <c r="D44" s="67" t="s">
        <v>105</v>
      </c>
      <c r="E44" s="23">
        <v>424</v>
      </c>
      <c r="G44" s="82">
        <f t="shared" si="0"/>
        <v>0</v>
      </c>
    </row>
    <row r="46" spans="2:8" x14ac:dyDescent="0.25">
      <c r="B46" s="42" t="s">
        <v>30</v>
      </c>
      <c r="C46" s="43" t="s">
        <v>108</v>
      </c>
      <c r="D46" s="63"/>
      <c r="E46" s="63"/>
      <c r="F46" s="93"/>
      <c r="G46" s="93">
        <f>SUM(G10:G45)</f>
        <v>0</v>
      </c>
      <c r="H46" s="44"/>
    </row>
    <row r="48" spans="2:8" x14ac:dyDescent="0.25">
      <c r="B48" s="42" t="s">
        <v>32</v>
      </c>
      <c r="C48" s="43" t="s">
        <v>33</v>
      </c>
      <c r="D48" s="63"/>
      <c r="E48" s="63"/>
      <c r="F48" s="93"/>
      <c r="G48" s="93"/>
      <c r="H48" s="44"/>
    </row>
    <row r="50" spans="2:7" x14ac:dyDescent="0.25">
      <c r="B50" s="56" t="s">
        <v>112</v>
      </c>
      <c r="C50" s="54" t="s">
        <v>109</v>
      </c>
    </row>
    <row r="51" spans="2:7" ht="45" x14ac:dyDescent="0.25">
      <c r="C51" s="53" t="s">
        <v>110</v>
      </c>
    </row>
    <row r="52" spans="2:7" x14ac:dyDescent="0.25">
      <c r="C52" s="53" t="s">
        <v>247</v>
      </c>
      <c r="D52" s="67" t="s">
        <v>111</v>
      </c>
      <c r="E52" s="32">
        <v>462</v>
      </c>
      <c r="G52" s="82">
        <f t="shared" ref="G52:G59" si="1">$E52*F52</f>
        <v>0</v>
      </c>
    </row>
    <row r="53" spans="2:7" x14ac:dyDescent="0.25">
      <c r="C53" s="53" t="s">
        <v>248</v>
      </c>
      <c r="D53" s="67" t="s">
        <v>111</v>
      </c>
      <c r="E53" s="32">
        <v>72</v>
      </c>
      <c r="G53" s="82">
        <f t="shared" si="1"/>
        <v>0</v>
      </c>
    </row>
    <row r="54" spans="2:7" x14ac:dyDescent="0.25">
      <c r="C54" s="53" t="s">
        <v>246</v>
      </c>
      <c r="D54" s="67" t="s">
        <v>111</v>
      </c>
      <c r="E54" s="32">
        <v>168</v>
      </c>
      <c r="G54" s="82">
        <f t="shared" si="1"/>
        <v>0</v>
      </c>
    </row>
    <row r="55" spans="2:7" x14ac:dyDescent="0.25">
      <c r="C55" s="53" t="s">
        <v>249</v>
      </c>
      <c r="D55" s="67" t="s">
        <v>111</v>
      </c>
      <c r="E55" s="32">
        <v>64</v>
      </c>
      <c r="G55" s="82">
        <f t="shared" si="1"/>
        <v>0</v>
      </c>
    </row>
    <row r="56" spans="2:7" x14ac:dyDescent="0.25">
      <c r="C56" s="53" t="s">
        <v>250</v>
      </c>
      <c r="D56" s="67" t="s">
        <v>111</v>
      </c>
      <c r="E56" s="32">
        <v>34</v>
      </c>
      <c r="G56" s="82">
        <f t="shared" si="1"/>
        <v>0</v>
      </c>
    </row>
    <row r="57" spans="2:7" x14ac:dyDescent="0.25">
      <c r="C57" s="53" t="s">
        <v>253</v>
      </c>
      <c r="D57" s="67" t="s">
        <v>111</v>
      </c>
      <c r="E57" s="23">
        <v>530</v>
      </c>
      <c r="G57" s="82">
        <f t="shared" si="1"/>
        <v>0</v>
      </c>
    </row>
    <row r="58" spans="2:7" x14ac:dyDescent="0.25">
      <c r="C58" s="53" t="s">
        <v>254</v>
      </c>
      <c r="D58" s="67" t="s">
        <v>111</v>
      </c>
      <c r="E58" s="23">
        <v>150</v>
      </c>
      <c r="G58" s="82">
        <f t="shared" si="1"/>
        <v>0</v>
      </c>
    </row>
    <row r="59" spans="2:7" x14ac:dyDescent="0.25">
      <c r="C59" s="53" t="s">
        <v>255</v>
      </c>
      <c r="D59" s="67" t="s">
        <v>111</v>
      </c>
      <c r="E59" s="23">
        <v>220</v>
      </c>
      <c r="G59" s="82">
        <f t="shared" si="1"/>
        <v>0</v>
      </c>
    </row>
    <row r="61" spans="2:7" x14ac:dyDescent="0.25">
      <c r="B61" s="56" t="s">
        <v>113</v>
      </c>
      <c r="C61" s="15" t="s">
        <v>114</v>
      </c>
    </row>
    <row r="62" spans="2:7" ht="33.75" x14ac:dyDescent="0.25">
      <c r="C62" s="2" t="s">
        <v>115</v>
      </c>
    </row>
    <row r="63" spans="2:7" x14ac:dyDescent="0.25">
      <c r="C63" s="2" t="s">
        <v>256</v>
      </c>
      <c r="D63" s="67" t="s">
        <v>111</v>
      </c>
      <c r="E63" s="32">
        <v>105</v>
      </c>
      <c r="G63" s="82">
        <f>$E63*F63</f>
        <v>0</v>
      </c>
    </row>
    <row r="64" spans="2:7" x14ac:dyDescent="0.25">
      <c r="C64" s="2" t="s">
        <v>258</v>
      </c>
      <c r="D64" s="67" t="s">
        <v>111</v>
      </c>
      <c r="E64" s="32">
        <v>48</v>
      </c>
      <c r="G64" s="82">
        <f>$E64*F64</f>
        <v>0</v>
      </c>
    </row>
    <row r="65" spans="1:8" x14ac:dyDescent="0.25">
      <c r="C65" s="2" t="s">
        <v>259</v>
      </c>
      <c r="D65" s="67" t="s">
        <v>111</v>
      </c>
      <c r="E65" s="32">
        <v>60</v>
      </c>
      <c r="G65" s="82">
        <f>$E65*F65</f>
        <v>0</v>
      </c>
    </row>
    <row r="66" spans="1:8" x14ac:dyDescent="0.25">
      <c r="C66" s="2" t="s">
        <v>260</v>
      </c>
      <c r="D66" s="67" t="s">
        <v>111</v>
      </c>
      <c r="E66" s="32">
        <v>7</v>
      </c>
      <c r="G66" s="82">
        <f>$E66*F66</f>
        <v>0</v>
      </c>
    </row>
    <row r="68" spans="1:8" x14ac:dyDescent="0.25">
      <c r="B68" s="56" t="s">
        <v>116</v>
      </c>
      <c r="C68" s="54" t="s">
        <v>117</v>
      </c>
    </row>
    <row r="69" spans="1:8" ht="33.75" x14ac:dyDescent="0.25">
      <c r="C69" s="53" t="s">
        <v>118</v>
      </c>
    </row>
    <row r="70" spans="1:8" x14ac:dyDescent="0.25">
      <c r="C70" s="2" t="s">
        <v>256</v>
      </c>
      <c r="D70" s="67" t="s">
        <v>96</v>
      </c>
      <c r="E70" s="32">
        <v>350</v>
      </c>
      <c r="G70" s="82">
        <f t="shared" ref="G70:G76" si="2">$E70*F70</f>
        <v>0</v>
      </c>
    </row>
    <row r="71" spans="1:8" x14ac:dyDescent="0.25">
      <c r="C71" s="2" t="s">
        <v>258</v>
      </c>
      <c r="D71" s="67" t="s">
        <v>96</v>
      </c>
      <c r="E71" s="32">
        <v>315</v>
      </c>
      <c r="G71" s="82">
        <f t="shared" si="2"/>
        <v>0</v>
      </c>
    </row>
    <row r="72" spans="1:8" x14ac:dyDescent="0.25">
      <c r="C72" s="2" t="s">
        <v>259</v>
      </c>
      <c r="D72" s="67" t="s">
        <v>96</v>
      </c>
      <c r="E72" s="32">
        <v>152</v>
      </c>
      <c r="G72" s="82">
        <f t="shared" si="2"/>
        <v>0</v>
      </c>
    </row>
    <row r="73" spans="1:8" x14ac:dyDescent="0.25">
      <c r="C73" s="2" t="s">
        <v>261</v>
      </c>
      <c r="D73" s="67" t="s">
        <v>96</v>
      </c>
      <c r="E73" s="32">
        <v>40</v>
      </c>
      <c r="G73" s="82">
        <f t="shared" si="2"/>
        <v>0</v>
      </c>
    </row>
    <row r="74" spans="1:8" x14ac:dyDescent="0.25">
      <c r="C74" s="53" t="s">
        <v>262</v>
      </c>
      <c r="D74" s="67" t="s">
        <v>96</v>
      </c>
      <c r="E74" s="32">
        <v>720</v>
      </c>
      <c r="G74" s="82">
        <f t="shared" si="2"/>
        <v>0</v>
      </c>
    </row>
    <row r="75" spans="1:8" x14ac:dyDescent="0.25">
      <c r="C75" s="53" t="s">
        <v>263</v>
      </c>
      <c r="D75" s="67" t="s">
        <v>96</v>
      </c>
      <c r="E75" s="32">
        <v>185</v>
      </c>
      <c r="G75" s="82">
        <f t="shared" si="2"/>
        <v>0</v>
      </c>
    </row>
    <row r="76" spans="1:8" x14ac:dyDescent="0.25">
      <c r="C76" s="53" t="s">
        <v>264</v>
      </c>
      <c r="D76" s="67" t="s">
        <v>96</v>
      </c>
      <c r="E76" s="32">
        <v>400</v>
      </c>
      <c r="G76" s="82">
        <f t="shared" si="2"/>
        <v>0</v>
      </c>
    </row>
    <row r="77" spans="1:8" s="72" customFormat="1" x14ac:dyDescent="0.25">
      <c r="A77" s="152"/>
      <c r="B77" s="1"/>
      <c r="C77" s="2"/>
      <c r="D77" s="22"/>
      <c r="E77" s="23"/>
      <c r="F77" s="69"/>
      <c r="G77" s="69"/>
      <c r="H77" s="24"/>
    </row>
    <row r="78" spans="1:8" x14ac:dyDescent="0.25">
      <c r="B78" s="56" t="s">
        <v>119</v>
      </c>
      <c r="C78" s="54" t="s">
        <v>120</v>
      </c>
    </row>
    <row r="79" spans="1:8" ht="45" x14ac:dyDescent="0.25">
      <c r="C79" s="53" t="s">
        <v>272</v>
      </c>
    </row>
    <row r="80" spans="1:8" x14ac:dyDescent="0.25">
      <c r="C80" s="53" t="s">
        <v>265</v>
      </c>
      <c r="D80" s="67" t="s">
        <v>96</v>
      </c>
      <c r="E80" s="32">
        <v>315</v>
      </c>
      <c r="G80" s="82">
        <f t="shared" ref="G80:G85" si="3">$E80*F80</f>
        <v>0</v>
      </c>
    </row>
    <row r="81" spans="2:7" x14ac:dyDescent="0.25">
      <c r="C81" s="2" t="s">
        <v>267</v>
      </c>
      <c r="D81" s="67" t="s">
        <v>96</v>
      </c>
      <c r="E81" s="32">
        <v>40</v>
      </c>
      <c r="G81" s="82">
        <f t="shared" si="3"/>
        <v>0</v>
      </c>
    </row>
    <row r="82" spans="2:7" x14ac:dyDescent="0.25">
      <c r="C82" s="2" t="s">
        <v>266</v>
      </c>
      <c r="D82" s="67" t="s">
        <v>96</v>
      </c>
      <c r="E82" s="32">
        <v>80</v>
      </c>
      <c r="G82" s="82">
        <f t="shared" si="3"/>
        <v>0</v>
      </c>
    </row>
    <row r="83" spans="2:7" x14ac:dyDescent="0.25">
      <c r="C83" s="53" t="s">
        <v>268</v>
      </c>
      <c r="D83" s="67" t="s">
        <v>96</v>
      </c>
      <c r="E83" s="32">
        <v>720</v>
      </c>
      <c r="G83" s="82">
        <f t="shared" si="3"/>
        <v>0</v>
      </c>
    </row>
    <row r="84" spans="2:7" x14ac:dyDescent="0.25">
      <c r="C84" s="53" t="s">
        <v>269</v>
      </c>
      <c r="D84" s="67" t="s">
        <v>96</v>
      </c>
      <c r="E84" s="32">
        <v>185</v>
      </c>
      <c r="G84" s="82">
        <f t="shared" si="3"/>
        <v>0</v>
      </c>
    </row>
    <row r="85" spans="2:7" x14ac:dyDescent="0.25">
      <c r="C85" s="53" t="s">
        <v>270</v>
      </c>
      <c r="D85" s="67" t="s">
        <v>96</v>
      </c>
      <c r="E85" s="32">
        <v>400</v>
      </c>
      <c r="G85" s="82">
        <f t="shared" si="3"/>
        <v>0</v>
      </c>
    </row>
    <row r="87" spans="2:7" x14ac:dyDescent="0.25">
      <c r="B87" s="56" t="s">
        <v>122</v>
      </c>
      <c r="C87" s="54" t="s">
        <v>123</v>
      </c>
    </row>
    <row r="88" spans="2:7" ht="78.75" x14ac:dyDescent="0.25">
      <c r="C88" s="53" t="s">
        <v>1195</v>
      </c>
    </row>
    <row r="89" spans="2:7" x14ac:dyDescent="0.25">
      <c r="C89" s="53" t="s">
        <v>265</v>
      </c>
      <c r="D89" s="67" t="s">
        <v>96</v>
      </c>
      <c r="E89" s="32">
        <v>315</v>
      </c>
      <c r="G89" s="82">
        <f t="shared" ref="G89:G94" si="4">$E89*F89</f>
        <v>0</v>
      </c>
    </row>
    <row r="90" spans="2:7" x14ac:dyDescent="0.25">
      <c r="C90" s="2" t="s">
        <v>267</v>
      </c>
      <c r="D90" s="67" t="s">
        <v>96</v>
      </c>
      <c r="E90" s="32">
        <v>40</v>
      </c>
      <c r="G90" s="82">
        <f t="shared" si="4"/>
        <v>0</v>
      </c>
    </row>
    <row r="91" spans="2:7" x14ac:dyDescent="0.25">
      <c r="C91" s="2" t="s">
        <v>266</v>
      </c>
      <c r="D91" s="67" t="s">
        <v>96</v>
      </c>
      <c r="E91" s="32">
        <v>80</v>
      </c>
      <c r="G91" s="82">
        <f t="shared" si="4"/>
        <v>0</v>
      </c>
    </row>
    <row r="92" spans="2:7" x14ac:dyDescent="0.25">
      <c r="C92" s="53" t="s">
        <v>271</v>
      </c>
      <c r="D92" s="67" t="s">
        <v>96</v>
      </c>
      <c r="E92" s="32">
        <v>720</v>
      </c>
      <c r="G92" s="82">
        <f t="shared" si="4"/>
        <v>0</v>
      </c>
    </row>
    <row r="93" spans="2:7" x14ac:dyDescent="0.25">
      <c r="C93" s="53" t="s">
        <v>269</v>
      </c>
      <c r="D93" s="67" t="s">
        <v>96</v>
      </c>
      <c r="E93" s="32">
        <v>185</v>
      </c>
      <c r="G93" s="82">
        <f t="shared" si="4"/>
        <v>0</v>
      </c>
    </row>
    <row r="94" spans="2:7" x14ac:dyDescent="0.25">
      <c r="C94" s="53" t="s">
        <v>270</v>
      </c>
      <c r="D94" s="67" t="s">
        <v>96</v>
      </c>
      <c r="E94" s="32">
        <v>400</v>
      </c>
      <c r="G94" s="82">
        <f t="shared" si="4"/>
        <v>0</v>
      </c>
    </row>
    <row r="96" spans="2:7" x14ac:dyDescent="0.25">
      <c r="B96" s="56" t="s">
        <v>125</v>
      </c>
      <c r="C96" s="54" t="s">
        <v>1224</v>
      </c>
    </row>
    <row r="97" spans="2:8" ht="123.75" x14ac:dyDescent="0.25">
      <c r="C97" s="53" t="s">
        <v>235</v>
      </c>
    </row>
    <row r="98" spans="2:8" ht="22.5" x14ac:dyDescent="0.25">
      <c r="B98" s="56" t="s">
        <v>128</v>
      </c>
      <c r="C98" s="53" t="s">
        <v>129</v>
      </c>
      <c r="D98" s="67" t="s">
        <v>105</v>
      </c>
      <c r="E98" s="32">
        <v>1100</v>
      </c>
      <c r="G98" s="82">
        <f>$E98*F98</f>
        <v>0</v>
      </c>
    </row>
    <row r="99" spans="2:8" ht="22.5" x14ac:dyDescent="0.25">
      <c r="B99" s="56" t="s">
        <v>130</v>
      </c>
      <c r="C99" s="53" t="s">
        <v>131</v>
      </c>
      <c r="D99" s="67" t="s">
        <v>148</v>
      </c>
      <c r="G99" s="69">
        <f>F99*G98</f>
        <v>0</v>
      </c>
    </row>
    <row r="100" spans="2:8" ht="56.25" x14ac:dyDescent="0.25">
      <c r="B100" s="56" t="s">
        <v>132</v>
      </c>
      <c r="C100" s="53" t="s">
        <v>133</v>
      </c>
      <c r="D100" s="67" t="s">
        <v>105</v>
      </c>
      <c r="E100" s="32">
        <v>1100</v>
      </c>
      <c r="G100" s="82">
        <f>$E100*F100</f>
        <v>0</v>
      </c>
    </row>
    <row r="102" spans="2:8" x14ac:dyDescent="0.25">
      <c r="B102" s="56" t="s">
        <v>134</v>
      </c>
      <c r="C102" s="54" t="s">
        <v>1223</v>
      </c>
    </row>
    <row r="103" spans="2:8" ht="45" x14ac:dyDescent="0.25">
      <c r="C103" s="53" t="s">
        <v>1222</v>
      </c>
    </row>
    <row r="104" spans="2:8" ht="22.5" x14ac:dyDescent="0.25">
      <c r="B104" s="56" t="s">
        <v>128</v>
      </c>
      <c r="C104" s="53" t="s">
        <v>129</v>
      </c>
      <c r="D104" s="67" t="s">
        <v>105</v>
      </c>
      <c r="E104" s="32">
        <v>100</v>
      </c>
      <c r="G104" s="82">
        <f>$E104*F104</f>
        <v>0</v>
      </c>
    </row>
    <row r="105" spans="2:8" ht="22.5" x14ac:dyDescent="0.25">
      <c r="B105" s="56" t="s">
        <v>130</v>
      </c>
      <c r="C105" s="53" t="s">
        <v>131</v>
      </c>
      <c r="D105" s="67" t="s">
        <v>148</v>
      </c>
      <c r="G105" s="69">
        <f>F105*G104</f>
        <v>0</v>
      </c>
    </row>
    <row r="106" spans="2:8" ht="56.25" x14ac:dyDescent="0.25">
      <c r="B106" s="56" t="s">
        <v>132</v>
      </c>
      <c r="C106" s="53" t="s">
        <v>133</v>
      </c>
      <c r="D106" s="67" t="s">
        <v>105</v>
      </c>
      <c r="E106" s="32">
        <v>100</v>
      </c>
      <c r="G106" s="82">
        <f>$E106*F106</f>
        <v>0</v>
      </c>
    </row>
    <row r="108" spans="2:8" x14ac:dyDescent="0.25">
      <c r="B108" s="56" t="s">
        <v>140</v>
      </c>
      <c r="C108" s="54" t="s">
        <v>1225</v>
      </c>
      <c r="H108" s="24"/>
    </row>
    <row r="109" spans="2:8" ht="123.75" x14ac:dyDescent="0.25">
      <c r="C109" s="53" t="s">
        <v>273</v>
      </c>
    </row>
    <row r="110" spans="2:8" ht="22.5" x14ac:dyDescent="0.25">
      <c r="B110" s="56" t="s">
        <v>128</v>
      </c>
      <c r="C110" s="53" t="s">
        <v>137</v>
      </c>
      <c r="D110" s="67" t="s">
        <v>96</v>
      </c>
      <c r="E110" s="32">
        <v>905</v>
      </c>
      <c r="G110" s="82">
        <f>$E110*F110</f>
        <v>0</v>
      </c>
    </row>
    <row r="111" spans="2:8" ht="22.5" x14ac:dyDescent="0.25">
      <c r="B111" s="56" t="s">
        <v>130</v>
      </c>
      <c r="C111" s="53" t="s">
        <v>138</v>
      </c>
      <c r="D111" s="67" t="s">
        <v>148</v>
      </c>
      <c r="G111" s="69">
        <f>F111*G110</f>
        <v>0</v>
      </c>
    </row>
    <row r="112" spans="2:8" ht="45" x14ac:dyDescent="0.25">
      <c r="B112" s="56" t="s">
        <v>132</v>
      </c>
      <c r="C112" s="53" t="s">
        <v>139</v>
      </c>
      <c r="D112" s="67" t="s">
        <v>96</v>
      </c>
      <c r="E112" s="32">
        <v>905</v>
      </c>
      <c r="G112" s="82">
        <f>$E112*F112</f>
        <v>0</v>
      </c>
    </row>
    <row r="114" spans="1:8" ht="22.5" x14ac:dyDescent="0.25">
      <c r="B114" s="56" t="s">
        <v>1298</v>
      </c>
      <c r="C114" s="54" t="s">
        <v>1242</v>
      </c>
      <c r="D114" s="67" t="s">
        <v>96</v>
      </c>
      <c r="E114" s="32">
        <v>1.5</v>
      </c>
      <c r="G114" s="82">
        <f>$E114*F114</f>
        <v>0</v>
      </c>
    </row>
    <row r="115" spans="1:8" ht="45" x14ac:dyDescent="0.25">
      <c r="C115" s="53" t="s">
        <v>1272</v>
      </c>
    </row>
    <row r="116" spans="1:8" ht="33.75" x14ac:dyDescent="0.25">
      <c r="C116" s="53" t="s">
        <v>1270</v>
      </c>
      <c r="D116" s="67" t="s">
        <v>96</v>
      </c>
      <c r="E116" s="32">
        <v>2.5</v>
      </c>
      <c r="G116" s="82">
        <f>$E116*F116</f>
        <v>0</v>
      </c>
    </row>
    <row r="117" spans="1:8" ht="33.75" x14ac:dyDescent="0.25">
      <c r="C117" s="53" t="s">
        <v>1271</v>
      </c>
      <c r="D117" s="67" t="s">
        <v>96</v>
      </c>
      <c r="E117" s="32">
        <v>1.5</v>
      </c>
      <c r="G117" s="82">
        <f>$E117*F117</f>
        <v>0</v>
      </c>
    </row>
    <row r="119" spans="1:8" x14ac:dyDescent="0.25">
      <c r="A119" s="337"/>
      <c r="B119" s="1" t="s">
        <v>1299</v>
      </c>
      <c r="C119" s="15" t="s">
        <v>141</v>
      </c>
      <c r="H119" s="24"/>
    </row>
    <row r="120" spans="1:8" ht="56.25" x14ac:dyDescent="0.25">
      <c r="A120" s="337"/>
      <c r="B120" s="1"/>
      <c r="C120" s="2" t="s">
        <v>236</v>
      </c>
      <c r="H120" s="301"/>
    </row>
    <row r="121" spans="1:8" ht="22.5" x14ac:dyDescent="0.25">
      <c r="A121" s="337"/>
      <c r="B121" s="56" t="s">
        <v>128</v>
      </c>
      <c r="C121" s="2" t="s">
        <v>142</v>
      </c>
      <c r="D121" s="67" t="s">
        <v>96</v>
      </c>
      <c r="E121" s="32">
        <v>400</v>
      </c>
      <c r="G121" s="82">
        <f>$E121*F121</f>
        <v>0</v>
      </c>
      <c r="H121" s="301"/>
    </row>
    <row r="122" spans="1:8" x14ac:dyDescent="0.25">
      <c r="A122" s="337"/>
      <c r="B122" s="56" t="s">
        <v>130</v>
      </c>
      <c r="C122" s="2" t="s">
        <v>143</v>
      </c>
      <c r="D122" s="67" t="s">
        <v>148</v>
      </c>
      <c r="G122" s="69">
        <f>F122*G121</f>
        <v>0</v>
      </c>
      <c r="H122" s="301"/>
    </row>
    <row r="123" spans="1:8" ht="22.5" x14ac:dyDescent="0.25">
      <c r="A123" s="337"/>
      <c r="B123" s="56" t="s">
        <v>132</v>
      </c>
      <c r="C123" s="2" t="s">
        <v>1243</v>
      </c>
      <c r="D123" s="67" t="s">
        <v>96</v>
      </c>
      <c r="E123" s="32">
        <v>400</v>
      </c>
      <c r="G123" s="82">
        <f>$E123*F123</f>
        <v>0</v>
      </c>
      <c r="H123" s="301"/>
    </row>
    <row r="125" spans="1:8" x14ac:dyDescent="0.25">
      <c r="A125" s="337"/>
      <c r="B125" s="56" t="s">
        <v>287</v>
      </c>
      <c r="C125" s="54" t="s">
        <v>144</v>
      </c>
      <c r="D125" s="67" t="s">
        <v>111</v>
      </c>
      <c r="E125" s="32">
        <v>265</v>
      </c>
      <c r="G125" s="82">
        <f>$E125*F125</f>
        <v>0</v>
      </c>
    </row>
    <row r="126" spans="1:8" ht="90" x14ac:dyDescent="0.25">
      <c r="A126" s="337"/>
      <c r="C126" s="53" t="s">
        <v>145</v>
      </c>
    </row>
    <row r="127" spans="1:8" x14ac:dyDescent="0.25">
      <c r="A127" s="337"/>
    </row>
    <row r="128" spans="1:8" x14ac:dyDescent="0.25">
      <c r="A128" s="337"/>
      <c r="B128" s="56" t="s">
        <v>288</v>
      </c>
      <c r="C128" s="54" t="s">
        <v>146</v>
      </c>
      <c r="D128" s="67" t="s">
        <v>111</v>
      </c>
      <c r="E128" s="32">
        <v>1100</v>
      </c>
      <c r="G128" s="82">
        <f>$E128*F128</f>
        <v>0</v>
      </c>
    </row>
    <row r="129" spans="1:8" ht="33.75" x14ac:dyDescent="0.25">
      <c r="A129" s="337"/>
      <c r="C129" s="53" t="s">
        <v>147</v>
      </c>
    </row>
    <row r="131" spans="1:8" x14ac:dyDescent="0.25">
      <c r="A131" s="337"/>
      <c r="B131" s="42" t="s">
        <v>32</v>
      </c>
      <c r="C131" s="43" t="s">
        <v>149</v>
      </c>
      <c r="D131" s="63"/>
      <c r="E131" s="63"/>
      <c r="F131" s="93"/>
      <c r="G131" s="93">
        <f>SUM(G50:G130)</f>
        <v>0</v>
      </c>
      <c r="H131" s="44"/>
    </row>
    <row r="133" spans="1:8" x14ac:dyDescent="0.25">
      <c r="A133" s="337"/>
      <c r="B133" s="42" t="s">
        <v>34</v>
      </c>
      <c r="C133" s="43" t="s">
        <v>35</v>
      </c>
      <c r="D133" s="63"/>
      <c r="E133" s="63"/>
      <c r="F133" s="93"/>
      <c r="G133" s="93"/>
      <c r="H133" s="44"/>
    </row>
    <row r="135" spans="1:8" x14ac:dyDescent="0.25">
      <c r="A135" s="337"/>
      <c r="B135" s="56" t="s">
        <v>150</v>
      </c>
      <c r="C135" s="15" t="s">
        <v>151</v>
      </c>
    </row>
    <row r="136" spans="1:8" ht="45" x14ac:dyDescent="0.25">
      <c r="A136" s="337"/>
      <c r="B136" s="1"/>
      <c r="C136" s="2" t="s">
        <v>152</v>
      </c>
    </row>
    <row r="137" spans="1:8" x14ac:dyDescent="0.25">
      <c r="C137" s="2" t="s">
        <v>256</v>
      </c>
      <c r="D137" s="67" t="s">
        <v>111</v>
      </c>
      <c r="E137" s="32">
        <v>105</v>
      </c>
      <c r="G137" s="82">
        <f>$E137*F137</f>
        <v>0</v>
      </c>
    </row>
    <row r="138" spans="1:8" x14ac:dyDescent="0.25">
      <c r="C138" s="2" t="s">
        <v>259</v>
      </c>
      <c r="D138" s="67" t="s">
        <v>111</v>
      </c>
      <c r="E138" s="32">
        <v>60</v>
      </c>
      <c r="G138" s="82">
        <f>$E138*F138</f>
        <v>0</v>
      </c>
    </row>
    <row r="139" spans="1:8" x14ac:dyDescent="0.25">
      <c r="C139" s="2" t="s">
        <v>260</v>
      </c>
      <c r="D139" s="67" t="s">
        <v>111</v>
      </c>
      <c r="E139" s="32">
        <v>7</v>
      </c>
      <c r="G139" s="82">
        <f>$E139*F139</f>
        <v>0</v>
      </c>
    </row>
    <row r="140" spans="1:8" x14ac:dyDescent="0.25">
      <c r="A140" s="337"/>
      <c r="B140" s="1"/>
      <c r="C140" s="2"/>
    </row>
    <row r="141" spans="1:8" x14ac:dyDescent="0.25">
      <c r="A141" s="337"/>
      <c r="B141" s="56" t="s">
        <v>153</v>
      </c>
      <c r="C141" s="15" t="s">
        <v>275</v>
      </c>
    </row>
    <row r="142" spans="1:8" ht="33.75" x14ac:dyDescent="0.25">
      <c r="A142" s="337"/>
      <c r="B142" s="1"/>
      <c r="C142" s="2" t="s">
        <v>282</v>
      </c>
    </row>
    <row r="143" spans="1:8" x14ac:dyDescent="0.25">
      <c r="A143" s="337"/>
      <c r="B143" s="56" t="s">
        <v>128</v>
      </c>
      <c r="C143" s="2" t="s">
        <v>280</v>
      </c>
      <c r="D143" s="67" t="s">
        <v>111</v>
      </c>
      <c r="E143" s="32">
        <v>52</v>
      </c>
      <c r="G143" s="82">
        <f>$E143*F143</f>
        <v>0</v>
      </c>
    </row>
    <row r="144" spans="1:8" x14ac:dyDescent="0.25">
      <c r="A144" s="337"/>
      <c r="B144" s="56" t="s">
        <v>130</v>
      </c>
      <c r="C144" s="2" t="s">
        <v>281</v>
      </c>
      <c r="D144" s="67" t="s">
        <v>111</v>
      </c>
      <c r="E144" s="32">
        <v>22</v>
      </c>
      <c r="G144" s="82">
        <f>$E144*F144</f>
        <v>0</v>
      </c>
    </row>
    <row r="145" spans="1:8" x14ac:dyDescent="0.25">
      <c r="A145" s="337"/>
      <c r="B145" s="60"/>
      <c r="C145" s="61"/>
    </row>
    <row r="146" spans="1:8" x14ac:dyDescent="0.25">
      <c r="A146" s="337"/>
      <c r="B146" s="56" t="s">
        <v>154</v>
      </c>
      <c r="C146" s="275" t="s">
        <v>155</v>
      </c>
    </row>
    <row r="147" spans="1:8" ht="45" x14ac:dyDescent="0.25">
      <c r="A147" s="337"/>
      <c r="B147" s="60"/>
      <c r="C147" s="61" t="s">
        <v>156</v>
      </c>
    </row>
    <row r="148" spans="1:8" x14ac:dyDescent="0.25">
      <c r="A148" s="337"/>
      <c r="B148" s="56" t="s">
        <v>128</v>
      </c>
      <c r="C148" s="2" t="s">
        <v>276</v>
      </c>
      <c r="D148" s="67" t="s">
        <v>111</v>
      </c>
      <c r="E148" s="32">
        <v>20</v>
      </c>
      <c r="G148" s="82">
        <f>$E148*F148</f>
        <v>0</v>
      </c>
    </row>
    <row r="149" spans="1:8" x14ac:dyDescent="0.25">
      <c r="A149" s="337"/>
      <c r="B149" s="56" t="s">
        <v>130</v>
      </c>
      <c r="C149" s="2" t="s">
        <v>277</v>
      </c>
      <c r="D149" s="67" t="s">
        <v>96</v>
      </c>
      <c r="E149" s="32">
        <v>100</v>
      </c>
      <c r="G149" s="82">
        <f>$E149*F149</f>
        <v>0</v>
      </c>
    </row>
    <row r="150" spans="1:8" x14ac:dyDescent="0.25">
      <c r="A150" s="337"/>
      <c r="B150" s="56" t="s">
        <v>132</v>
      </c>
      <c r="C150" s="2" t="s">
        <v>278</v>
      </c>
      <c r="D150" s="67" t="s">
        <v>111</v>
      </c>
      <c r="E150" s="32">
        <v>6</v>
      </c>
      <c r="G150" s="82">
        <f>$E150*F150</f>
        <v>0</v>
      </c>
    </row>
    <row r="151" spans="1:8" x14ac:dyDescent="0.25">
      <c r="A151" s="337"/>
      <c r="B151" s="56" t="s">
        <v>274</v>
      </c>
      <c r="C151" s="2" t="s">
        <v>279</v>
      </c>
      <c r="D151" s="67" t="s">
        <v>96</v>
      </c>
      <c r="E151" s="32">
        <v>32</v>
      </c>
      <c r="G151" s="82">
        <f>$E151*F151</f>
        <v>0</v>
      </c>
    </row>
    <row r="152" spans="1:8" x14ac:dyDescent="0.25">
      <c r="A152" s="337"/>
      <c r="C152" s="2"/>
    </row>
    <row r="153" spans="1:8" x14ac:dyDescent="0.25">
      <c r="A153" s="337"/>
      <c r="B153" s="56" t="s">
        <v>1274</v>
      </c>
      <c r="C153" s="15" t="s">
        <v>1273</v>
      </c>
      <c r="D153" s="67" t="s">
        <v>56</v>
      </c>
      <c r="E153" s="32">
        <v>7</v>
      </c>
      <c r="G153" s="82">
        <f>$E153*F153</f>
        <v>0</v>
      </c>
    </row>
    <row r="154" spans="1:8" ht="33.75" x14ac:dyDescent="0.25">
      <c r="A154" s="337"/>
      <c r="C154" s="2" t="s">
        <v>1275</v>
      </c>
    </row>
    <row r="155" spans="1:8" x14ac:dyDescent="0.25">
      <c r="A155" s="337"/>
      <c r="C155" s="2"/>
    </row>
    <row r="156" spans="1:8" x14ac:dyDescent="0.25">
      <c r="A156" s="337"/>
      <c r="B156" s="42" t="s">
        <v>34</v>
      </c>
      <c r="C156" s="43" t="s">
        <v>157</v>
      </c>
      <c r="D156" s="63"/>
      <c r="E156" s="63"/>
      <c r="F156" s="93"/>
      <c r="G156" s="93">
        <f>SUM(G135:G155)</f>
        <v>0</v>
      </c>
      <c r="H156" s="44"/>
    </row>
    <row r="158" spans="1:8" x14ac:dyDescent="0.25">
      <c r="A158" s="337"/>
      <c r="B158" s="42" t="s">
        <v>36</v>
      </c>
      <c r="C158" s="43" t="s">
        <v>37</v>
      </c>
      <c r="D158" s="63"/>
      <c r="E158" s="63"/>
      <c r="F158" s="93"/>
      <c r="G158" s="93"/>
      <c r="H158" s="44"/>
    </row>
    <row r="160" spans="1:8" x14ac:dyDescent="0.25">
      <c r="A160" s="337"/>
      <c r="B160" s="56" t="s">
        <v>160</v>
      </c>
      <c r="C160" s="15" t="s">
        <v>158</v>
      </c>
    </row>
    <row r="161" spans="1:8" ht="90" x14ac:dyDescent="0.25">
      <c r="A161" s="337"/>
      <c r="C161" s="2" t="s">
        <v>159</v>
      </c>
    </row>
    <row r="162" spans="1:8" x14ac:dyDescent="0.25">
      <c r="A162" s="337"/>
      <c r="C162" s="2" t="s">
        <v>256</v>
      </c>
      <c r="D162" s="67" t="s">
        <v>105</v>
      </c>
      <c r="E162" s="32">
        <v>240</v>
      </c>
      <c r="G162" s="82">
        <f>$E162*F162</f>
        <v>0</v>
      </c>
    </row>
    <row r="163" spans="1:8" x14ac:dyDescent="0.25">
      <c r="A163" s="337"/>
      <c r="C163" s="2" t="s">
        <v>257</v>
      </c>
      <c r="D163" s="67" t="s">
        <v>105</v>
      </c>
      <c r="E163" s="32">
        <v>115</v>
      </c>
      <c r="G163" s="82">
        <f>$E163*F163</f>
        <v>0</v>
      </c>
    </row>
    <row r="164" spans="1:8" x14ac:dyDescent="0.25">
      <c r="A164" s="337"/>
    </row>
    <row r="165" spans="1:8" x14ac:dyDescent="0.25">
      <c r="A165" s="337"/>
      <c r="B165" s="42" t="s">
        <v>36</v>
      </c>
      <c r="C165" s="43" t="s">
        <v>161</v>
      </c>
      <c r="D165" s="63"/>
      <c r="E165" s="63"/>
      <c r="F165" s="93"/>
      <c r="G165" s="93">
        <f>SUM(G159:G164)</f>
        <v>0</v>
      </c>
      <c r="H165" s="44"/>
    </row>
    <row r="167" spans="1:8" x14ac:dyDescent="0.25">
      <c r="A167" s="337"/>
      <c r="B167" s="42" t="s">
        <v>82</v>
      </c>
      <c r="C167" s="43" t="s">
        <v>223</v>
      </c>
      <c r="D167" s="63"/>
      <c r="E167" s="63"/>
      <c r="F167" s="93"/>
      <c r="G167" s="93"/>
      <c r="H167" s="44"/>
    </row>
    <row r="169" spans="1:8" x14ac:dyDescent="0.25">
      <c r="A169" s="337"/>
      <c r="B169" s="56" t="s">
        <v>164</v>
      </c>
      <c r="C169" s="54" t="s">
        <v>227</v>
      </c>
      <c r="D169" s="67" t="s">
        <v>90</v>
      </c>
      <c r="E169" s="32">
        <v>22</v>
      </c>
      <c r="G169" s="82">
        <f>$E169*F169</f>
        <v>0</v>
      </c>
    </row>
    <row r="170" spans="1:8" ht="33.75" x14ac:dyDescent="0.25">
      <c r="A170" s="337"/>
      <c r="C170" s="53" t="s">
        <v>224</v>
      </c>
    </row>
    <row r="171" spans="1:8" x14ac:dyDescent="0.25">
      <c r="A171" s="337"/>
    </row>
    <row r="172" spans="1:8" x14ac:dyDescent="0.25">
      <c r="A172" s="337"/>
      <c r="B172" s="56" t="s">
        <v>1267</v>
      </c>
      <c r="C172" s="54" t="s">
        <v>1262</v>
      </c>
    </row>
    <row r="173" spans="1:8" ht="33.75" x14ac:dyDescent="0.25">
      <c r="A173" s="337"/>
      <c r="C173" s="53" t="s">
        <v>1266</v>
      </c>
    </row>
    <row r="174" spans="1:8" x14ac:dyDescent="0.25">
      <c r="A174" s="337"/>
      <c r="C174" s="53" t="s">
        <v>1263</v>
      </c>
      <c r="D174" s="67" t="s">
        <v>56</v>
      </c>
      <c r="E174" s="32">
        <v>3</v>
      </c>
      <c r="G174" s="82">
        <f>$E174*F174</f>
        <v>0</v>
      </c>
    </row>
    <row r="175" spans="1:8" x14ac:dyDescent="0.25">
      <c r="A175" s="337"/>
      <c r="C175" s="53" t="s">
        <v>1264</v>
      </c>
      <c r="D175" s="67" t="s">
        <v>56</v>
      </c>
      <c r="E175" s="32">
        <v>1</v>
      </c>
      <c r="G175" s="82">
        <f>$E175*F175</f>
        <v>0</v>
      </c>
    </row>
    <row r="176" spans="1:8" x14ac:dyDescent="0.25">
      <c r="A176" s="337"/>
      <c r="C176" s="53" t="s">
        <v>1265</v>
      </c>
      <c r="D176" s="67" t="s">
        <v>56</v>
      </c>
      <c r="E176" s="32">
        <v>3</v>
      </c>
      <c r="G176" s="82">
        <f>$E176*F176</f>
        <v>0</v>
      </c>
    </row>
    <row r="178" spans="1:8" x14ac:dyDescent="0.25">
      <c r="A178" s="337"/>
      <c r="B178" s="42" t="s">
        <v>82</v>
      </c>
      <c r="C178" s="43" t="s">
        <v>225</v>
      </c>
      <c r="D178" s="63"/>
      <c r="E178" s="63"/>
      <c r="F178" s="93"/>
      <c r="G178" s="93">
        <f>SUM(G168:G177)</f>
        <v>0</v>
      </c>
      <c r="H178" s="44"/>
    </row>
    <row r="180" spans="1:8" x14ac:dyDescent="0.25">
      <c r="A180" s="337"/>
      <c r="B180" s="42" t="s">
        <v>165</v>
      </c>
      <c r="C180" s="43" t="s">
        <v>83</v>
      </c>
      <c r="D180" s="63"/>
      <c r="E180" s="63"/>
      <c r="F180" s="93"/>
      <c r="G180" s="93"/>
      <c r="H180" s="44"/>
    </row>
    <row r="182" spans="1:8" x14ac:dyDescent="0.25">
      <c r="A182" s="337"/>
      <c r="B182" s="56" t="s">
        <v>226</v>
      </c>
      <c r="C182" s="54" t="s">
        <v>167</v>
      </c>
    </row>
    <row r="183" spans="1:8" ht="90" x14ac:dyDescent="0.25">
      <c r="A183" s="337"/>
      <c r="C183" s="53" t="s">
        <v>1193</v>
      </c>
    </row>
    <row r="184" spans="1:8" x14ac:dyDescent="0.25">
      <c r="A184" s="337"/>
      <c r="B184" s="56" t="s">
        <v>128</v>
      </c>
      <c r="C184" s="53" t="s">
        <v>162</v>
      </c>
      <c r="D184" s="67" t="s">
        <v>90</v>
      </c>
      <c r="E184" s="32">
        <v>18</v>
      </c>
      <c r="G184" s="82">
        <f>$E184*F184</f>
        <v>0</v>
      </c>
    </row>
    <row r="185" spans="1:8" x14ac:dyDescent="0.25">
      <c r="A185" s="337"/>
      <c r="B185" s="56" t="s">
        <v>130</v>
      </c>
      <c r="C185" s="53" t="s">
        <v>163</v>
      </c>
      <c r="D185" s="67" t="s">
        <v>105</v>
      </c>
      <c r="E185" s="32">
        <v>900</v>
      </c>
      <c r="G185" s="82">
        <f>$E185*F185</f>
        <v>0</v>
      </c>
    </row>
    <row r="187" spans="1:8" x14ac:dyDescent="0.25">
      <c r="A187" s="337"/>
      <c r="B187" s="42" t="s">
        <v>165</v>
      </c>
      <c r="C187" s="43" t="s">
        <v>166</v>
      </c>
      <c r="D187" s="63"/>
      <c r="E187" s="63"/>
      <c r="F187" s="93"/>
      <c r="G187" s="93">
        <f>SUM(G182:G186)</f>
        <v>0</v>
      </c>
      <c r="H187" s="44"/>
    </row>
    <row r="189" spans="1:8" x14ac:dyDescent="0.25">
      <c r="A189" s="337"/>
      <c r="B189" s="42" t="s">
        <v>222</v>
      </c>
      <c r="C189" s="43" t="s">
        <v>286</v>
      </c>
      <c r="D189" s="63"/>
      <c r="E189" s="63"/>
      <c r="F189" s="93"/>
      <c r="G189" s="93"/>
      <c r="H189" s="44"/>
    </row>
    <row r="191" spans="1:8" x14ac:dyDescent="0.25">
      <c r="B191" s="56" t="s">
        <v>237</v>
      </c>
      <c r="C191" s="54" t="s">
        <v>228</v>
      </c>
      <c r="D191" s="67" t="s">
        <v>105</v>
      </c>
      <c r="E191" s="32">
        <v>70</v>
      </c>
      <c r="G191" s="82">
        <f>$E191*F191</f>
        <v>0</v>
      </c>
    </row>
    <row r="192" spans="1:8" ht="33.75" x14ac:dyDescent="0.25">
      <c r="C192" s="53" t="s">
        <v>230</v>
      </c>
    </row>
    <row r="194" spans="1:8" x14ac:dyDescent="0.25">
      <c r="B194" s="56" t="s">
        <v>238</v>
      </c>
      <c r="C194" s="54" t="s">
        <v>289</v>
      </c>
      <c r="D194" s="67" t="s">
        <v>96</v>
      </c>
      <c r="E194" s="32">
        <v>40</v>
      </c>
      <c r="G194" s="82">
        <f>$E194*F194</f>
        <v>0</v>
      </c>
    </row>
    <row r="195" spans="1:8" ht="33.75" x14ac:dyDescent="0.25">
      <c r="C195" s="53" t="s">
        <v>290</v>
      </c>
    </row>
    <row r="197" spans="1:8" x14ac:dyDescent="0.25">
      <c r="A197" s="337"/>
      <c r="B197" s="56" t="s">
        <v>239</v>
      </c>
      <c r="C197" s="54" t="s">
        <v>109</v>
      </c>
      <c r="D197" s="67" t="s">
        <v>111</v>
      </c>
      <c r="E197" s="32">
        <v>92</v>
      </c>
      <c r="G197" s="82">
        <f>$E197*F197</f>
        <v>0</v>
      </c>
    </row>
    <row r="198" spans="1:8" ht="33.75" x14ac:dyDescent="0.25">
      <c r="A198" s="337"/>
      <c r="C198" s="53" t="s">
        <v>291</v>
      </c>
    </row>
    <row r="200" spans="1:8" x14ac:dyDescent="0.25">
      <c r="A200" s="337"/>
      <c r="B200" s="56" t="s">
        <v>240</v>
      </c>
      <c r="C200" s="54" t="s">
        <v>117</v>
      </c>
      <c r="D200" s="67" t="s">
        <v>96</v>
      </c>
      <c r="E200" s="32">
        <v>230</v>
      </c>
      <c r="G200" s="82">
        <f>$E200*F200</f>
        <v>0</v>
      </c>
    </row>
    <row r="201" spans="1:8" ht="33.75" x14ac:dyDescent="0.25">
      <c r="A201" s="337"/>
      <c r="C201" s="53" t="s">
        <v>283</v>
      </c>
      <c r="H201" s="301"/>
    </row>
    <row r="202" spans="1:8" x14ac:dyDescent="0.25">
      <c r="A202" s="337"/>
      <c r="H202" s="301"/>
    </row>
    <row r="203" spans="1:8" x14ac:dyDescent="0.25">
      <c r="A203" s="337"/>
      <c r="B203" s="56" t="s">
        <v>241</v>
      </c>
      <c r="C203" s="54" t="s">
        <v>120</v>
      </c>
      <c r="D203" s="67" t="s">
        <v>96</v>
      </c>
      <c r="E203" s="32">
        <v>230</v>
      </c>
      <c r="G203" s="82">
        <f>$E203*F203</f>
        <v>0</v>
      </c>
      <c r="H203" s="301"/>
    </row>
    <row r="204" spans="1:8" ht="45" x14ac:dyDescent="0.25">
      <c r="A204" s="337"/>
      <c r="C204" s="53" t="s">
        <v>284</v>
      </c>
      <c r="H204" s="301"/>
    </row>
    <row r="205" spans="1:8" x14ac:dyDescent="0.25">
      <c r="A205" s="337"/>
      <c r="H205" s="301"/>
    </row>
    <row r="206" spans="1:8" x14ac:dyDescent="0.25">
      <c r="A206" s="337"/>
      <c r="B206" s="56" t="s">
        <v>242</v>
      </c>
      <c r="C206" s="54" t="s">
        <v>123</v>
      </c>
      <c r="D206" s="67" t="s">
        <v>96</v>
      </c>
      <c r="E206" s="32">
        <v>230</v>
      </c>
      <c r="G206" s="82">
        <f>$E206*F206</f>
        <v>0</v>
      </c>
      <c r="H206" s="301"/>
    </row>
    <row r="207" spans="1:8" ht="78.75" x14ac:dyDescent="0.25">
      <c r="A207" s="337"/>
      <c r="C207" s="53" t="s">
        <v>285</v>
      </c>
      <c r="H207" s="301"/>
    </row>
    <row r="209" spans="1:8" x14ac:dyDescent="0.25">
      <c r="B209" s="56" t="s">
        <v>243</v>
      </c>
      <c r="C209" s="54" t="s">
        <v>229</v>
      </c>
      <c r="D209" s="67" t="s">
        <v>96</v>
      </c>
      <c r="E209" s="32">
        <v>230</v>
      </c>
      <c r="G209" s="82">
        <f>$E209*F209</f>
        <v>0</v>
      </c>
    </row>
    <row r="210" spans="1:8" ht="33.75" x14ac:dyDescent="0.25">
      <c r="C210" s="53" t="s">
        <v>231</v>
      </c>
    </row>
    <row r="212" spans="1:8" x14ac:dyDescent="0.25">
      <c r="B212" s="56" t="s">
        <v>244</v>
      </c>
      <c r="C212" s="54" t="s">
        <v>1196</v>
      </c>
    </row>
    <row r="213" spans="1:8" ht="33.75" x14ac:dyDescent="0.25">
      <c r="C213" s="53" t="s">
        <v>232</v>
      </c>
    </row>
    <row r="214" spans="1:8" x14ac:dyDescent="0.25">
      <c r="B214" s="56" t="s">
        <v>128</v>
      </c>
      <c r="C214" s="53" t="s">
        <v>233</v>
      </c>
      <c r="D214" s="67" t="s">
        <v>96</v>
      </c>
      <c r="E214" s="23">
        <v>110</v>
      </c>
      <c r="G214" s="82">
        <f>$E214*F214</f>
        <v>0</v>
      </c>
    </row>
    <row r="215" spans="1:8" x14ac:dyDescent="0.25">
      <c r="B215" s="56" t="s">
        <v>130</v>
      </c>
      <c r="C215" s="53" t="s">
        <v>234</v>
      </c>
      <c r="D215" s="67" t="s">
        <v>96</v>
      </c>
      <c r="E215" s="23">
        <v>110</v>
      </c>
      <c r="G215" s="82">
        <f>$E215*F215</f>
        <v>0</v>
      </c>
    </row>
    <row r="216" spans="1:8" x14ac:dyDescent="0.25">
      <c r="A216" s="337"/>
      <c r="C216" s="2"/>
      <c r="H216" s="301"/>
    </row>
    <row r="217" spans="1:8" x14ac:dyDescent="0.25">
      <c r="B217" s="42" t="s">
        <v>222</v>
      </c>
      <c r="C217" s="43" t="s">
        <v>682</v>
      </c>
      <c r="D217" s="63"/>
      <c r="E217" s="63"/>
      <c r="F217" s="93"/>
      <c r="G217" s="93">
        <f>SUM(G190:G216)</f>
        <v>0</v>
      </c>
      <c r="H217" s="44"/>
    </row>
    <row r="218" spans="1:8" s="72" customFormat="1" x14ac:dyDescent="0.25">
      <c r="A218" s="152"/>
      <c r="B218" s="11"/>
      <c r="C218" s="12"/>
      <c r="D218" s="16"/>
      <c r="E218" s="16"/>
      <c r="F218" s="91"/>
      <c r="G218" s="91"/>
      <c r="H218" s="29"/>
    </row>
    <row r="219" spans="1:8" x14ac:dyDescent="0.25">
      <c r="B219" s="42" t="s">
        <v>634</v>
      </c>
      <c r="C219" s="43" t="s">
        <v>683</v>
      </c>
      <c r="D219" s="63"/>
      <c r="E219" s="63"/>
      <c r="F219" s="93"/>
      <c r="G219" s="93"/>
      <c r="H219" s="44"/>
    </row>
    <row r="220" spans="1:8" s="72" customFormat="1" x14ac:dyDescent="0.25">
      <c r="A220" s="152"/>
      <c r="B220" s="11"/>
      <c r="C220" s="300" t="s">
        <v>649</v>
      </c>
      <c r="D220" s="16"/>
      <c r="E220" s="16"/>
      <c r="F220" s="91"/>
      <c r="G220" s="91"/>
      <c r="H220" s="29"/>
    </row>
    <row r="221" spans="1:8" s="72" customFormat="1" x14ac:dyDescent="0.25">
      <c r="A221" s="152"/>
      <c r="B221" s="11"/>
      <c r="C221" s="17"/>
      <c r="D221" s="16"/>
      <c r="E221" s="16"/>
      <c r="F221" s="91"/>
      <c r="G221" s="91"/>
      <c r="H221" s="29"/>
    </row>
    <row r="222" spans="1:8" s="72" customFormat="1" x14ac:dyDescent="0.25">
      <c r="A222" s="152"/>
      <c r="B222" s="16" t="s">
        <v>667</v>
      </c>
      <c r="C222" s="12" t="s">
        <v>648</v>
      </c>
      <c r="D222" s="16" t="s">
        <v>111</v>
      </c>
      <c r="E222" s="16">
        <v>104</v>
      </c>
      <c r="F222" s="91"/>
      <c r="G222" s="82">
        <f>$E222*F222</f>
        <v>0</v>
      </c>
      <c r="H222" s="29"/>
    </row>
    <row r="223" spans="1:8" s="72" customFormat="1" ht="101.25" x14ac:dyDescent="0.25">
      <c r="A223" s="152"/>
      <c r="B223" s="11"/>
      <c r="C223" s="17" t="s">
        <v>658</v>
      </c>
      <c r="D223" s="16"/>
      <c r="E223" s="16"/>
      <c r="F223" s="91"/>
      <c r="G223" s="91"/>
      <c r="H223" s="29"/>
    </row>
    <row r="224" spans="1:8" s="72" customFormat="1" x14ac:dyDescent="0.25">
      <c r="A224" s="152"/>
      <c r="B224" s="11"/>
      <c r="C224" s="12"/>
      <c r="D224" s="16"/>
      <c r="E224" s="16"/>
      <c r="F224" s="91"/>
      <c r="G224" s="91"/>
      <c r="H224" s="29"/>
    </row>
    <row r="225" spans="1:8" s="72" customFormat="1" x14ac:dyDescent="0.25">
      <c r="A225" s="152"/>
      <c r="B225" s="16" t="s">
        <v>668</v>
      </c>
      <c r="C225" s="12" t="s">
        <v>650</v>
      </c>
      <c r="D225" s="16" t="s">
        <v>111</v>
      </c>
      <c r="E225" s="16">
        <v>5.7</v>
      </c>
      <c r="F225" s="91"/>
      <c r="G225" s="82">
        <f>$E225*F225</f>
        <v>0</v>
      </c>
      <c r="H225" s="29"/>
    </row>
    <row r="226" spans="1:8" s="72" customFormat="1" ht="33.75" x14ac:dyDescent="0.25">
      <c r="A226" s="152"/>
      <c r="B226" s="16"/>
      <c r="C226" s="17" t="s">
        <v>659</v>
      </c>
      <c r="D226" s="16"/>
      <c r="E226" s="16"/>
      <c r="F226" s="91"/>
      <c r="G226" s="91"/>
      <c r="H226" s="29"/>
    </row>
    <row r="227" spans="1:8" s="72" customFormat="1" x14ac:dyDescent="0.25">
      <c r="A227" s="152"/>
      <c r="B227" s="16"/>
      <c r="C227" s="17"/>
      <c r="D227" s="16"/>
      <c r="E227" s="16"/>
      <c r="F227" s="91"/>
      <c r="G227" s="91"/>
      <c r="H227" s="29"/>
    </row>
    <row r="228" spans="1:8" s="72" customFormat="1" x14ac:dyDescent="0.25">
      <c r="A228" s="152"/>
      <c r="B228" s="16" t="s">
        <v>669</v>
      </c>
      <c r="C228" s="12" t="s">
        <v>651</v>
      </c>
      <c r="D228" s="16"/>
      <c r="E228" s="16"/>
      <c r="F228" s="91"/>
      <c r="G228" s="91"/>
      <c r="H228" s="29"/>
    </row>
    <row r="229" spans="1:8" s="72" customFormat="1" ht="112.5" x14ac:dyDescent="0.25">
      <c r="A229" s="152"/>
      <c r="B229" s="16"/>
      <c r="C229" s="17" t="s">
        <v>703</v>
      </c>
      <c r="D229" s="16"/>
      <c r="E229" s="16"/>
      <c r="F229" s="91"/>
      <c r="G229" s="91"/>
      <c r="H229" s="29"/>
    </row>
    <row r="230" spans="1:8" s="72" customFormat="1" x14ac:dyDescent="0.25">
      <c r="A230" s="152"/>
      <c r="B230" s="16"/>
      <c r="C230" s="17" t="s">
        <v>635</v>
      </c>
      <c r="D230" s="16" t="s">
        <v>111</v>
      </c>
      <c r="E230" s="16">
        <v>9.6999999999999993</v>
      </c>
      <c r="F230" s="91"/>
      <c r="G230" s="82">
        <f>$E230*F230</f>
        <v>0</v>
      </c>
      <c r="H230" s="29"/>
    </row>
    <row r="231" spans="1:8" s="72" customFormat="1" x14ac:dyDescent="0.25">
      <c r="A231" s="152"/>
      <c r="B231" s="16"/>
      <c r="C231" s="17" t="s">
        <v>636</v>
      </c>
      <c r="D231" s="16" t="s">
        <v>637</v>
      </c>
      <c r="E231" s="16">
        <v>770</v>
      </c>
      <c r="F231" s="91"/>
      <c r="G231" s="82">
        <f>$E231*F231</f>
        <v>0</v>
      </c>
      <c r="H231" s="29"/>
    </row>
    <row r="232" spans="1:8" s="72" customFormat="1" x14ac:dyDescent="0.25">
      <c r="A232" s="152"/>
      <c r="B232" s="16"/>
      <c r="C232" s="17" t="s">
        <v>638</v>
      </c>
      <c r="D232" s="16" t="s">
        <v>639</v>
      </c>
      <c r="E232" s="16">
        <v>31</v>
      </c>
      <c r="F232" s="91"/>
      <c r="G232" s="82">
        <f>$E232*F232</f>
        <v>0</v>
      </c>
      <c r="H232" s="29"/>
    </row>
    <row r="233" spans="1:8" s="72" customFormat="1" x14ac:dyDescent="0.25">
      <c r="A233" s="152"/>
      <c r="B233" s="16"/>
      <c r="C233" s="17"/>
      <c r="D233" s="16"/>
      <c r="E233" s="16"/>
      <c r="F233" s="91"/>
      <c r="G233" s="91"/>
      <c r="H233" s="29"/>
    </row>
    <row r="234" spans="1:8" s="72" customFormat="1" x14ac:dyDescent="0.25">
      <c r="A234" s="152"/>
      <c r="B234" s="16" t="s">
        <v>670</v>
      </c>
      <c r="C234" s="12" t="s">
        <v>652</v>
      </c>
      <c r="D234" s="16"/>
      <c r="E234" s="16"/>
      <c r="F234" s="91"/>
      <c r="G234" s="91"/>
      <c r="H234" s="29"/>
    </row>
    <row r="235" spans="1:8" s="72" customFormat="1" ht="78.75" x14ac:dyDescent="0.25">
      <c r="A235" s="152"/>
      <c r="B235" s="16"/>
      <c r="C235" s="17" t="s">
        <v>660</v>
      </c>
      <c r="D235" s="16"/>
      <c r="E235" s="16"/>
      <c r="F235" s="91"/>
      <c r="G235" s="91"/>
      <c r="H235" s="29"/>
    </row>
    <row r="236" spans="1:8" s="72" customFormat="1" x14ac:dyDescent="0.25">
      <c r="A236" s="152"/>
      <c r="B236" s="16"/>
      <c r="C236" s="17" t="s">
        <v>640</v>
      </c>
      <c r="D236" s="16" t="s">
        <v>111</v>
      </c>
      <c r="E236" s="16">
        <v>10.5</v>
      </c>
      <c r="F236" s="91"/>
      <c r="G236" s="82">
        <f>$E236*F236</f>
        <v>0</v>
      </c>
      <c r="H236" s="29"/>
    </row>
    <row r="237" spans="1:8" s="72" customFormat="1" x14ac:dyDescent="0.25">
      <c r="A237" s="152"/>
      <c r="B237" s="16"/>
      <c r="C237" s="17" t="s">
        <v>636</v>
      </c>
      <c r="D237" s="16" t="s">
        <v>637</v>
      </c>
      <c r="E237" s="16">
        <v>860</v>
      </c>
      <c r="F237" s="91"/>
      <c r="G237" s="82">
        <f>$E237*F237</f>
        <v>0</v>
      </c>
      <c r="H237" s="29"/>
    </row>
    <row r="238" spans="1:8" s="72" customFormat="1" x14ac:dyDescent="0.25">
      <c r="A238" s="152"/>
      <c r="B238" s="16"/>
      <c r="C238" s="17" t="s">
        <v>641</v>
      </c>
      <c r="D238" s="16" t="s">
        <v>96</v>
      </c>
      <c r="E238" s="16">
        <v>112</v>
      </c>
      <c r="F238" s="91"/>
      <c r="G238" s="82">
        <f>$E238*F238</f>
        <v>0</v>
      </c>
      <c r="H238" s="29"/>
    </row>
    <row r="239" spans="1:8" s="72" customFormat="1" x14ac:dyDescent="0.25">
      <c r="A239" s="152"/>
      <c r="B239" s="16"/>
      <c r="C239" s="17"/>
      <c r="D239" s="16"/>
      <c r="E239" s="16"/>
      <c r="F239" s="91"/>
      <c r="G239" s="91"/>
      <c r="H239" s="29"/>
    </row>
    <row r="240" spans="1:8" s="72" customFormat="1" x14ac:dyDescent="0.25">
      <c r="A240" s="152"/>
      <c r="B240" s="16" t="s">
        <v>671</v>
      </c>
      <c r="C240" s="12" t="s">
        <v>653</v>
      </c>
      <c r="D240" s="16"/>
      <c r="E240" s="16"/>
      <c r="F240" s="91"/>
      <c r="G240" s="91"/>
      <c r="H240" s="29"/>
    </row>
    <row r="241" spans="1:8" s="72" customFormat="1" ht="78.75" x14ac:dyDescent="0.25">
      <c r="A241" s="152"/>
      <c r="B241" s="16"/>
      <c r="C241" s="17" t="s">
        <v>661</v>
      </c>
      <c r="D241" s="16"/>
      <c r="E241" s="16"/>
      <c r="F241" s="91"/>
      <c r="G241" s="91"/>
      <c r="H241" s="29"/>
    </row>
    <row r="242" spans="1:8" s="72" customFormat="1" x14ac:dyDescent="0.25">
      <c r="A242" s="152"/>
      <c r="B242" s="16"/>
      <c r="C242" s="17" t="s">
        <v>635</v>
      </c>
      <c r="D242" s="16" t="s">
        <v>111</v>
      </c>
      <c r="E242" s="16">
        <v>3.1</v>
      </c>
      <c r="F242" s="91"/>
      <c r="G242" s="82">
        <f>$E242*F242</f>
        <v>0</v>
      </c>
      <c r="H242" s="29"/>
    </row>
    <row r="243" spans="1:8" s="72" customFormat="1" x14ac:dyDescent="0.25">
      <c r="A243" s="152"/>
      <c r="B243" s="16"/>
      <c r="C243" s="17" t="s">
        <v>636</v>
      </c>
      <c r="D243" s="16" t="s">
        <v>637</v>
      </c>
      <c r="E243" s="16">
        <v>340</v>
      </c>
      <c r="F243" s="91"/>
      <c r="G243" s="82">
        <f>$E243*F243</f>
        <v>0</v>
      </c>
      <c r="H243" s="29"/>
    </row>
    <row r="244" spans="1:8" s="72" customFormat="1" x14ac:dyDescent="0.25">
      <c r="A244" s="152"/>
      <c r="B244" s="16"/>
      <c r="C244" s="17" t="s">
        <v>642</v>
      </c>
      <c r="D244" s="16" t="s">
        <v>96</v>
      </c>
      <c r="E244" s="16">
        <v>32</v>
      </c>
      <c r="F244" s="91"/>
      <c r="G244" s="82">
        <f>$E244*F244</f>
        <v>0</v>
      </c>
      <c r="H244" s="29"/>
    </row>
    <row r="245" spans="1:8" s="72" customFormat="1" x14ac:dyDescent="0.25">
      <c r="A245" s="152"/>
      <c r="B245" s="16"/>
      <c r="C245" s="17"/>
      <c r="D245" s="16"/>
      <c r="E245" s="16"/>
      <c r="F245" s="91"/>
      <c r="G245" s="91"/>
      <c r="H245" s="29"/>
    </row>
    <row r="246" spans="1:8" s="72" customFormat="1" x14ac:dyDescent="0.25">
      <c r="A246" s="152"/>
      <c r="B246" s="16" t="s">
        <v>672</v>
      </c>
      <c r="C246" s="54" t="s">
        <v>1027</v>
      </c>
      <c r="D246" s="16" t="s">
        <v>96</v>
      </c>
      <c r="E246" s="16">
        <v>20</v>
      </c>
      <c r="F246" s="82"/>
      <c r="G246" s="82">
        <f>$E246*F246</f>
        <v>0</v>
      </c>
      <c r="H246" s="33"/>
    </row>
    <row r="247" spans="1:8" s="72" customFormat="1" ht="78.75" x14ac:dyDescent="0.25">
      <c r="A247" s="152"/>
      <c r="B247" s="56"/>
      <c r="C247" s="53" t="s">
        <v>1250</v>
      </c>
      <c r="D247" s="67"/>
      <c r="E247" s="32"/>
      <c r="F247" s="82"/>
      <c r="G247" s="82"/>
      <c r="H247" s="33"/>
    </row>
    <row r="248" spans="1:8" s="72" customFormat="1" x14ac:dyDescent="0.25">
      <c r="A248" s="152"/>
      <c r="B248" s="56"/>
      <c r="C248" s="53" t="s">
        <v>1249</v>
      </c>
      <c r="D248" s="16" t="s">
        <v>96</v>
      </c>
      <c r="E248" s="16">
        <v>24</v>
      </c>
      <c r="F248" s="82"/>
      <c r="G248" s="82">
        <f>$E248*F248</f>
        <v>0</v>
      </c>
      <c r="H248" s="33"/>
    </row>
    <row r="249" spans="1:8" s="72" customFormat="1" x14ac:dyDescent="0.25">
      <c r="A249" s="152"/>
      <c r="B249" s="56"/>
      <c r="C249" s="53" t="s">
        <v>1248</v>
      </c>
      <c r="D249" s="16" t="s">
        <v>105</v>
      </c>
      <c r="E249" s="16">
        <v>26</v>
      </c>
      <c r="F249" s="82"/>
      <c r="G249" s="82">
        <f>$E249*F249</f>
        <v>0</v>
      </c>
      <c r="H249" s="33"/>
    </row>
    <row r="250" spans="1:8" s="72" customFormat="1" x14ac:dyDescent="0.25">
      <c r="A250" s="152"/>
      <c r="B250" s="16"/>
      <c r="C250" s="17"/>
      <c r="D250" s="16"/>
      <c r="E250" s="16"/>
      <c r="F250" s="91"/>
      <c r="G250" s="91"/>
      <c r="H250" s="29"/>
    </row>
    <row r="251" spans="1:8" s="72" customFormat="1" x14ac:dyDescent="0.25">
      <c r="A251" s="152"/>
      <c r="B251" s="16" t="s">
        <v>673</v>
      </c>
      <c r="C251" s="12" t="s">
        <v>655</v>
      </c>
      <c r="D251" s="16"/>
      <c r="E251" s="16"/>
      <c r="F251" s="91"/>
      <c r="G251" s="91"/>
      <c r="H251" s="29"/>
    </row>
    <row r="252" spans="1:8" s="72" customFormat="1" ht="33.75" x14ac:dyDescent="0.25">
      <c r="A252" s="152"/>
      <c r="B252" s="16"/>
      <c r="C252" s="17" t="s">
        <v>702</v>
      </c>
      <c r="D252" s="16"/>
      <c r="E252" s="16"/>
      <c r="F252" s="91"/>
      <c r="G252" s="91"/>
      <c r="H252" s="29"/>
    </row>
    <row r="253" spans="1:8" s="72" customFormat="1" x14ac:dyDescent="0.25">
      <c r="A253" s="152"/>
      <c r="B253" s="16"/>
      <c r="C253" s="17" t="s">
        <v>645</v>
      </c>
      <c r="D253" s="16" t="s">
        <v>111</v>
      </c>
      <c r="E253" s="16">
        <v>1.8</v>
      </c>
      <c r="F253" s="91"/>
      <c r="G253" s="82">
        <f>$E253*F253</f>
        <v>0</v>
      </c>
      <c r="H253" s="29"/>
    </row>
    <row r="254" spans="1:8" s="72" customFormat="1" x14ac:dyDescent="0.25">
      <c r="A254" s="152"/>
      <c r="B254" s="16"/>
      <c r="C254" s="17" t="s">
        <v>646</v>
      </c>
      <c r="D254" s="16" t="s">
        <v>96</v>
      </c>
      <c r="E254" s="16">
        <v>18</v>
      </c>
      <c r="F254" s="91"/>
      <c r="G254" s="82">
        <f>$E254*F254</f>
        <v>0</v>
      </c>
      <c r="H254" s="29"/>
    </row>
    <row r="255" spans="1:8" s="72" customFormat="1" x14ac:dyDescent="0.25">
      <c r="A255" s="152"/>
      <c r="B255" s="16"/>
      <c r="C255" s="17" t="s">
        <v>647</v>
      </c>
      <c r="D255" s="16" t="s">
        <v>637</v>
      </c>
      <c r="E255" s="16">
        <v>140</v>
      </c>
      <c r="F255" s="91"/>
      <c r="G255" s="82">
        <f>$E255*F255</f>
        <v>0</v>
      </c>
      <c r="H255" s="29"/>
    </row>
    <row r="256" spans="1:8" s="72" customFormat="1" x14ac:dyDescent="0.25">
      <c r="A256" s="152"/>
      <c r="B256" s="16"/>
      <c r="C256" s="17"/>
      <c r="D256" s="16"/>
      <c r="E256" s="16"/>
      <c r="F256" s="91"/>
      <c r="G256" s="82"/>
      <c r="H256" s="29"/>
    </row>
    <row r="257" spans="1:8" s="72" customFormat="1" x14ac:dyDescent="0.25">
      <c r="A257" s="152"/>
      <c r="B257" s="16" t="s">
        <v>674</v>
      </c>
      <c r="C257" s="12" t="s">
        <v>656</v>
      </c>
      <c r="D257" s="16" t="s">
        <v>96</v>
      </c>
      <c r="E257" s="16">
        <v>168</v>
      </c>
      <c r="F257" s="91"/>
      <c r="G257" s="82">
        <f>$E257*F257</f>
        <v>0</v>
      </c>
      <c r="H257" s="29"/>
    </row>
    <row r="258" spans="1:8" s="72" customFormat="1" ht="45" x14ac:dyDescent="0.25">
      <c r="A258" s="152"/>
      <c r="B258" s="16"/>
      <c r="C258" s="17" t="s">
        <v>663</v>
      </c>
      <c r="D258" s="16"/>
      <c r="E258" s="16"/>
      <c r="F258" s="91"/>
      <c r="G258" s="91"/>
      <c r="H258" s="29"/>
    </row>
    <row r="259" spans="1:8" s="72" customFormat="1" x14ac:dyDescent="0.25">
      <c r="A259" s="152"/>
      <c r="B259" s="16"/>
      <c r="C259" s="17"/>
      <c r="D259" s="16"/>
      <c r="E259" s="16"/>
      <c r="F259" s="91"/>
      <c r="G259" s="91"/>
      <c r="H259" s="29"/>
    </row>
    <row r="260" spans="1:8" s="72" customFormat="1" x14ac:dyDescent="0.25">
      <c r="A260" s="152"/>
      <c r="B260" s="16" t="s">
        <v>675</v>
      </c>
      <c r="C260" s="12" t="s">
        <v>1184</v>
      </c>
      <c r="D260" s="16"/>
      <c r="E260" s="16"/>
      <c r="F260" s="91"/>
      <c r="G260" s="91"/>
      <c r="H260" s="29"/>
    </row>
    <row r="261" spans="1:8" s="72" customFormat="1" ht="191.25" x14ac:dyDescent="0.25">
      <c r="A261" s="152"/>
      <c r="B261" s="16"/>
      <c r="C261" s="17" t="s">
        <v>1185</v>
      </c>
      <c r="D261" s="16"/>
      <c r="E261" s="16"/>
      <c r="F261" s="91"/>
      <c r="G261" s="91"/>
      <c r="H261" s="29"/>
    </row>
    <row r="262" spans="1:8" s="72" customFormat="1" ht="22.5" x14ac:dyDescent="0.25">
      <c r="A262" s="152"/>
      <c r="B262" s="16" t="s">
        <v>128</v>
      </c>
      <c r="C262" s="17" t="s">
        <v>1182</v>
      </c>
      <c r="D262" s="16" t="s">
        <v>96</v>
      </c>
      <c r="E262" s="16">
        <v>11</v>
      </c>
      <c r="F262" s="91"/>
      <c r="G262" s="82">
        <f>$E262*F262</f>
        <v>0</v>
      </c>
      <c r="H262" s="29"/>
    </row>
    <row r="263" spans="1:8" s="72" customFormat="1" ht="22.5" x14ac:dyDescent="0.25">
      <c r="A263" s="152"/>
      <c r="B263" s="16" t="s">
        <v>130</v>
      </c>
      <c r="C263" s="17" t="s">
        <v>1190</v>
      </c>
      <c r="D263" s="16" t="s">
        <v>148</v>
      </c>
      <c r="E263" s="16"/>
      <c r="F263" s="91"/>
      <c r="G263" s="69">
        <f>F263*G262</f>
        <v>0</v>
      </c>
      <c r="H263" s="29"/>
    </row>
    <row r="264" spans="1:8" s="72" customFormat="1" ht="45" x14ac:dyDescent="0.25">
      <c r="A264" s="152"/>
      <c r="B264" s="16" t="s">
        <v>132</v>
      </c>
      <c r="C264" s="17" t="s">
        <v>1183</v>
      </c>
      <c r="D264" s="16" t="s">
        <v>96</v>
      </c>
      <c r="E264" s="16">
        <v>11</v>
      </c>
      <c r="F264" s="91"/>
      <c r="G264" s="82">
        <f>$E264*F264</f>
        <v>0</v>
      </c>
      <c r="H264" s="29"/>
    </row>
    <row r="265" spans="1:8" s="72" customFormat="1" x14ac:dyDescent="0.25">
      <c r="A265" s="152"/>
      <c r="B265" s="16"/>
      <c r="C265" s="17"/>
      <c r="D265" s="16"/>
      <c r="E265" s="16"/>
      <c r="F265" s="91"/>
      <c r="G265" s="91"/>
      <c r="H265" s="29"/>
    </row>
    <row r="266" spans="1:8" s="72" customFormat="1" x14ac:dyDescent="0.25">
      <c r="A266" s="152"/>
      <c r="B266" s="16" t="s">
        <v>676</v>
      </c>
      <c r="C266" s="12" t="s">
        <v>707</v>
      </c>
      <c r="D266" s="16" t="s">
        <v>56</v>
      </c>
      <c r="E266" s="16">
        <v>1</v>
      </c>
      <c r="F266" s="91"/>
      <c r="G266" s="82">
        <f>$E266*F266</f>
        <v>0</v>
      </c>
      <c r="H266" s="29"/>
    </row>
    <row r="267" spans="1:8" s="72" customFormat="1" ht="45" x14ac:dyDescent="0.25">
      <c r="A267" s="152"/>
      <c r="B267" s="16"/>
      <c r="C267" s="17" t="s">
        <v>708</v>
      </c>
      <c r="D267" s="16"/>
      <c r="E267" s="16"/>
      <c r="F267" s="91"/>
      <c r="G267" s="91"/>
      <c r="H267" s="29"/>
    </row>
    <row r="268" spans="1:8" s="72" customFormat="1" x14ac:dyDescent="0.25">
      <c r="A268" s="152"/>
      <c r="B268" s="16"/>
      <c r="C268" s="17"/>
      <c r="D268" s="16"/>
      <c r="E268" s="16"/>
      <c r="F268" s="91"/>
      <c r="G268" s="91"/>
      <c r="H268" s="29"/>
    </row>
    <row r="269" spans="1:8" s="72" customFormat="1" x14ac:dyDescent="0.25">
      <c r="A269" s="152"/>
      <c r="B269" s="16" t="s">
        <v>677</v>
      </c>
      <c r="C269" s="12" t="s">
        <v>654</v>
      </c>
      <c r="D269" s="16"/>
      <c r="E269" s="16"/>
      <c r="F269" s="91"/>
      <c r="G269" s="91"/>
      <c r="H269" s="29"/>
    </row>
    <row r="270" spans="1:8" s="72" customFormat="1" ht="33.75" x14ac:dyDescent="0.25">
      <c r="A270" s="152"/>
      <c r="B270" s="16"/>
      <c r="C270" s="17" t="s">
        <v>662</v>
      </c>
      <c r="D270" s="16"/>
      <c r="E270" s="16"/>
      <c r="F270" s="91"/>
      <c r="G270" s="91"/>
      <c r="H270" s="29"/>
    </row>
    <row r="271" spans="1:8" s="72" customFormat="1" x14ac:dyDescent="0.25">
      <c r="A271" s="152"/>
      <c r="B271" s="16"/>
      <c r="C271" s="17" t="s">
        <v>643</v>
      </c>
      <c r="D271" s="16" t="s">
        <v>111</v>
      </c>
      <c r="E271" s="16">
        <v>0.25</v>
      </c>
      <c r="F271" s="91"/>
      <c r="G271" s="82">
        <f>$E271*F271</f>
        <v>0</v>
      </c>
      <c r="H271" s="29"/>
    </row>
    <row r="272" spans="1:8" s="72" customFormat="1" x14ac:dyDescent="0.25">
      <c r="A272" s="152"/>
      <c r="B272" s="16"/>
      <c r="C272" s="17" t="s">
        <v>644</v>
      </c>
      <c r="D272" s="16" t="s">
        <v>637</v>
      </c>
      <c r="E272" s="16">
        <v>20</v>
      </c>
      <c r="F272" s="91"/>
      <c r="G272" s="82">
        <f>$E272*F272</f>
        <v>0</v>
      </c>
      <c r="H272" s="29"/>
    </row>
    <row r="273" spans="1:8" s="72" customFormat="1" x14ac:dyDescent="0.25">
      <c r="A273" s="152"/>
      <c r="B273" s="16"/>
      <c r="C273" s="17" t="s">
        <v>642</v>
      </c>
      <c r="D273" s="16" t="s">
        <v>96</v>
      </c>
      <c r="E273" s="16">
        <v>1.5</v>
      </c>
      <c r="F273" s="91"/>
      <c r="G273" s="82">
        <f>$E273*F273</f>
        <v>0</v>
      </c>
      <c r="H273" s="29"/>
    </row>
    <row r="274" spans="1:8" s="72" customFormat="1" x14ac:dyDescent="0.25">
      <c r="A274" s="152"/>
      <c r="B274" s="16"/>
      <c r="C274" s="17"/>
      <c r="D274" s="16"/>
      <c r="E274" s="16"/>
      <c r="F274" s="91"/>
      <c r="G274" s="91"/>
      <c r="H274" s="29"/>
    </row>
    <row r="275" spans="1:8" s="72" customFormat="1" x14ac:dyDescent="0.25">
      <c r="A275" s="152"/>
      <c r="B275" s="16" t="s">
        <v>678</v>
      </c>
      <c r="C275" s="12" t="s">
        <v>709</v>
      </c>
      <c r="D275" s="16"/>
      <c r="E275" s="16"/>
      <c r="F275" s="91"/>
      <c r="G275" s="91"/>
      <c r="H275" s="29"/>
    </row>
    <row r="276" spans="1:8" s="72" customFormat="1" ht="33.75" x14ac:dyDescent="0.25">
      <c r="A276" s="152"/>
      <c r="B276" s="16"/>
      <c r="C276" s="17" t="s">
        <v>710</v>
      </c>
      <c r="D276" s="16"/>
      <c r="E276" s="16"/>
      <c r="F276" s="91"/>
      <c r="G276" s="91"/>
      <c r="H276" s="29"/>
    </row>
    <row r="277" spans="1:8" s="72" customFormat="1" x14ac:dyDescent="0.25">
      <c r="A277" s="152"/>
      <c r="B277" s="16"/>
      <c r="C277" s="17" t="s">
        <v>643</v>
      </c>
      <c r="D277" s="16" t="s">
        <v>111</v>
      </c>
      <c r="E277" s="16">
        <v>0.25</v>
      </c>
      <c r="F277" s="91"/>
      <c r="G277" s="82">
        <f>$E277*F277</f>
        <v>0</v>
      </c>
      <c r="H277" s="29"/>
    </row>
    <row r="278" spans="1:8" s="72" customFormat="1" x14ac:dyDescent="0.25">
      <c r="A278" s="152"/>
      <c r="B278" s="16"/>
      <c r="C278" s="17" t="s">
        <v>644</v>
      </c>
      <c r="D278" s="16" t="s">
        <v>637</v>
      </c>
      <c r="E278" s="16">
        <v>20</v>
      </c>
      <c r="F278" s="91"/>
      <c r="G278" s="82">
        <f>$E278*F278</f>
        <v>0</v>
      </c>
      <c r="H278" s="29"/>
    </row>
    <row r="279" spans="1:8" s="72" customFormat="1" x14ac:dyDescent="0.25">
      <c r="A279" s="152"/>
      <c r="B279" s="16"/>
      <c r="C279" s="17" t="s">
        <v>642</v>
      </c>
      <c r="D279" s="16" t="s">
        <v>96</v>
      </c>
      <c r="E279" s="16">
        <v>1.5</v>
      </c>
      <c r="F279" s="91"/>
      <c r="G279" s="82">
        <f>$E279*F279</f>
        <v>0</v>
      </c>
      <c r="H279" s="29"/>
    </row>
    <row r="280" spans="1:8" s="72" customFormat="1" x14ac:dyDescent="0.25">
      <c r="A280" s="152"/>
      <c r="B280" s="16"/>
      <c r="C280" s="17"/>
      <c r="D280" s="16"/>
      <c r="E280" s="16"/>
      <c r="F280" s="91"/>
      <c r="G280" s="91"/>
      <c r="H280" s="29"/>
    </row>
    <row r="281" spans="1:8" s="72" customFormat="1" x14ac:dyDescent="0.25">
      <c r="A281" s="152"/>
      <c r="B281" s="16" t="s">
        <v>679</v>
      </c>
      <c r="C281" s="12" t="s">
        <v>711</v>
      </c>
      <c r="D281" s="16"/>
      <c r="E281" s="16"/>
      <c r="F281" s="91"/>
      <c r="G281" s="82"/>
      <c r="H281" s="29"/>
    </row>
    <row r="282" spans="1:8" s="72" customFormat="1" ht="135" x14ac:dyDescent="0.25">
      <c r="A282" s="152"/>
      <c r="B282" s="16"/>
      <c r="C282" s="17" t="s">
        <v>1189</v>
      </c>
      <c r="D282" s="16"/>
      <c r="E282" s="16"/>
      <c r="F282" s="91"/>
      <c r="G282" s="82"/>
      <c r="H282" s="29"/>
    </row>
    <row r="283" spans="1:8" s="72" customFormat="1" ht="22.5" x14ac:dyDescent="0.25">
      <c r="A283" s="152"/>
      <c r="B283" s="16" t="s">
        <v>128</v>
      </c>
      <c r="C283" s="17" t="s">
        <v>1187</v>
      </c>
      <c r="D283" s="16" t="s">
        <v>96</v>
      </c>
      <c r="E283" s="16">
        <v>6</v>
      </c>
      <c r="F283" s="91"/>
      <c r="G283" s="82">
        <f>$E283*F283</f>
        <v>0</v>
      </c>
      <c r="H283" s="29"/>
    </row>
    <row r="284" spans="1:8" s="72" customFormat="1" ht="22.5" x14ac:dyDescent="0.25">
      <c r="A284" s="152"/>
      <c r="B284" s="16" t="s">
        <v>130</v>
      </c>
      <c r="C284" s="17" t="s">
        <v>1191</v>
      </c>
      <c r="D284" s="16"/>
      <c r="E284" s="16"/>
      <c r="F284" s="91"/>
      <c r="G284" s="69">
        <f>F284*G283</f>
        <v>0</v>
      </c>
      <c r="H284" s="29"/>
    </row>
    <row r="285" spans="1:8" s="72" customFormat="1" ht="45" x14ac:dyDescent="0.25">
      <c r="A285" s="152"/>
      <c r="B285" s="16" t="s">
        <v>132</v>
      </c>
      <c r="C285" s="17" t="s">
        <v>1188</v>
      </c>
      <c r="D285" s="16" t="s">
        <v>96</v>
      </c>
      <c r="E285" s="16">
        <v>6</v>
      </c>
      <c r="F285" s="91"/>
      <c r="G285" s="82">
        <f>$E285*F285</f>
        <v>0</v>
      </c>
      <c r="H285" s="29"/>
    </row>
    <row r="286" spans="1:8" s="72" customFormat="1" x14ac:dyDescent="0.25">
      <c r="A286" s="152"/>
      <c r="B286" s="16"/>
      <c r="C286" s="12"/>
      <c r="D286" s="16"/>
      <c r="E286" s="16"/>
      <c r="F286" s="91"/>
      <c r="G286" s="82"/>
      <c r="H286" s="29"/>
    </row>
    <row r="287" spans="1:8" s="72" customFormat="1" x14ac:dyDescent="0.25">
      <c r="A287" s="152"/>
      <c r="B287" s="16" t="s">
        <v>680</v>
      </c>
      <c r="C287" s="12" t="s">
        <v>657</v>
      </c>
      <c r="D287" s="16"/>
      <c r="E287" s="16"/>
      <c r="F287" s="91"/>
      <c r="G287" s="91"/>
      <c r="H287" s="29"/>
    </row>
    <row r="288" spans="1:8" s="72" customFormat="1" ht="56.25" x14ac:dyDescent="0.25">
      <c r="A288" s="152"/>
      <c r="B288" s="16"/>
      <c r="C288" s="53" t="s">
        <v>1181</v>
      </c>
      <c r="D288" s="16"/>
      <c r="E288" s="16"/>
      <c r="F288" s="91"/>
      <c r="G288" s="91"/>
      <c r="H288" s="29"/>
    </row>
    <row r="289" spans="1:8" s="72" customFormat="1" x14ac:dyDescent="0.25">
      <c r="A289" s="152"/>
      <c r="B289" s="16" t="s">
        <v>128</v>
      </c>
      <c r="C289" s="17" t="s">
        <v>1180</v>
      </c>
      <c r="D289" s="16" t="s">
        <v>90</v>
      </c>
      <c r="E289" s="16">
        <v>1</v>
      </c>
      <c r="F289" s="91"/>
      <c r="G289" s="82">
        <f>$E289*F289</f>
        <v>0</v>
      </c>
      <c r="H289" s="29"/>
    </row>
    <row r="290" spans="1:8" s="72" customFormat="1" x14ac:dyDescent="0.25">
      <c r="A290" s="152"/>
      <c r="B290" s="16" t="s">
        <v>130</v>
      </c>
      <c r="C290" s="17" t="s">
        <v>666</v>
      </c>
      <c r="D290" s="16" t="s">
        <v>90</v>
      </c>
      <c r="E290" s="16">
        <v>1</v>
      </c>
      <c r="F290" s="91"/>
      <c r="G290" s="82">
        <f>$E290*F290</f>
        <v>0</v>
      </c>
      <c r="H290" s="29"/>
    </row>
    <row r="291" spans="1:8" s="72" customFormat="1" x14ac:dyDescent="0.25">
      <c r="A291" s="152"/>
      <c r="B291" s="16"/>
      <c r="C291" s="17"/>
      <c r="D291" s="16"/>
      <c r="E291" s="16"/>
      <c r="F291" s="91"/>
      <c r="G291" s="82"/>
      <c r="H291" s="29"/>
    </row>
    <row r="292" spans="1:8" s="72" customFormat="1" x14ac:dyDescent="0.25">
      <c r="A292" s="152"/>
      <c r="B292" s="16" t="s">
        <v>1300</v>
      </c>
      <c r="C292" s="12" t="s">
        <v>1241</v>
      </c>
      <c r="D292" s="16"/>
      <c r="E292" s="16"/>
      <c r="F292" s="91"/>
      <c r="G292" s="69"/>
      <c r="H292" s="29"/>
    </row>
    <row r="293" spans="1:8" s="72" customFormat="1" ht="56.25" x14ac:dyDescent="0.25">
      <c r="A293" s="152"/>
      <c r="B293" s="16"/>
      <c r="C293" s="17" t="s">
        <v>1268</v>
      </c>
      <c r="D293" s="16"/>
      <c r="E293" s="16"/>
      <c r="F293" s="91"/>
      <c r="G293" s="69"/>
      <c r="H293" s="29"/>
    </row>
    <row r="294" spans="1:8" s="72" customFormat="1" x14ac:dyDescent="0.25">
      <c r="A294" s="152"/>
      <c r="B294" s="16"/>
      <c r="C294" s="17" t="s">
        <v>847</v>
      </c>
      <c r="D294" s="16" t="s">
        <v>56</v>
      </c>
      <c r="E294" s="16">
        <v>1</v>
      </c>
      <c r="F294" s="91"/>
      <c r="G294" s="69">
        <f>$E294*F294</f>
        <v>0</v>
      </c>
      <c r="H294" s="29"/>
    </row>
    <row r="295" spans="1:8" s="72" customFormat="1" x14ac:dyDescent="0.25">
      <c r="A295" s="152"/>
      <c r="B295" s="16"/>
      <c r="C295" s="17" t="s">
        <v>846</v>
      </c>
      <c r="D295" s="16" t="s">
        <v>56</v>
      </c>
      <c r="E295" s="16">
        <v>1</v>
      </c>
      <c r="F295" s="91"/>
      <c r="G295" s="69">
        <f>$E295*F295</f>
        <v>0</v>
      </c>
      <c r="H295" s="29"/>
    </row>
    <row r="296" spans="1:8" s="72" customFormat="1" x14ac:dyDescent="0.25">
      <c r="A296" s="152"/>
      <c r="B296" s="16"/>
      <c r="C296" s="17"/>
      <c r="D296" s="16"/>
      <c r="E296" s="16"/>
      <c r="F296" s="91"/>
      <c r="G296" s="69"/>
      <c r="H296" s="29"/>
    </row>
    <row r="297" spans="1:8" s="72" customFormat="1" x14ac:dyDescent="0.25">
      <c r="A297" s="152"/>
      <c r="B297" s="16" t="s">
        <v>1301</v>
      </c>
      <c r="C297" s="12" t="s">
        <v>1240</v>
      </c>
      <c r="D297" s="16"/>
      <c r="E297" s="16"/>
      <c r="F297" s="91"/>
      <c r="G297" s="69"/>
      <c r="H297" s="29"/>
    </row>
    <row r="298" spans="1:8" s="72" customFormat="1" ht="56.25" x14ac:dyDescent="0.25">
      <c r="A298" s="152"/>
      <c r="B298" s="16"/>
      <c r="C298" s="17" t="s">
        <v>1269</v>
      </c>
      <c r="D298" s="16"/>
      <c r="E298" s="16"/>
      <c r="F298" s="91"/>
      <c r="G298" s="69"/>
      <c r="H298" s="29"/>
    </row>
    <row r="299" spans="1:8" s="72" customFormat="1" x14ac:dyDescent="0.25">
      <c r="A299" s="152"/>
      <c r="B299" s="16"/>
      <c r="C299" s="17" t="s">
        <v>847</v>
      </c>
      <c r="D299" s="16" t="s">
        <v>56</v>
      </c>
      <c r="E299" s="16">
        <v>1</v>
      </c>
      <c r="F299" s="91"/>
      <c r="G299" s="69">
        <f>$E299*F299</f>
        <v>0</v>
      </c>
      <c r="H299" s="29"/>
    </row>
    <row r="300" spans="1:8" s="72" customFormat="1" x14ac:dyDescent="0.25">
      <c r="A300" s="152"/>
      <c r="B300" s="16"/>
      <c r="C300" s="17" t="s">
        <v>846</v>
      </c>
      <c r="D300" s="16" t="s">
        <v>56</v>
      </c>
      <c r="E300" s="16">
        <v>1</v>
      </c>
      <c r="F300" s="91"/>
      <c r="G300" s="69">
        <f>$E300*F300</f>
        <v>0</v>
      </c>
      <c r="H300" s="29"/>
    </row>
    <row r="301" spans="1:8" x14ac:dyDescent="0.25">
      <c r="A301" s="337"/>
      <c r="C301" s="2"/>
    </row>
    <row r="302" spans="1:8" x14ac:dyDescent="0.25">
      <c r="B302" s="63"/>
      <c r="C302" s="87" t="s">
        <v>1143</v>
      </c>
      <c r="D302" s="63"/>
      <c r="E302" s="63"/>
      <c r="F302" s="94"/>
      <c r="G302" s="94">
        <f>SUM(G220:G301)</f>
        <v>0</v>
      </c>
      <c r="H302" s="88"/>
    </row>
    <row r="303" spans="1:8" x14ac:dyDescent="0.25">
      <c r="B303" s="42" t="s">
        <v>634</v>
      </c>
      <c r="C303" s="43" t="s">
        <v>1144</v>
      </c>
      <c r="D303" s="63"/>
      <c r="E303" s="63"/>
      <c r="F303" s="93"/>
      <c r="G303" s="93">
        <f>G302*3</f>
        <v>0</v>
      </c>
      <c r="H303" s="44"/>
    </row>
    <row r="304" spans="1:8" x14ac:dyDescent="0.25">
      <c r="A304" s="337"/>
    </row>
    <row r="305" spans="1:8" x14ac:dyDescent="0.25">
      <c r="B305" s="95" t="s">
        <v>28</v>
      </c>
      <c r="C305" s="96" t="s">
        <v>29</v>
      </c>
      <c r="D305" s="97"/>
      <c r="E305" s="99"/>
      <c r="F305" s="99"/>
      <c r="G305" s="99"/>
      <c r="H305" s="302"/>
    </row>
    <row r="306" spans="1:8" x14ac:dyDescent="0.25">
      <c r="A306" s="290"/>
      <c r="B306" s="16" t="s">
        <v>30</v>
      </c>
      <c r="C306" s="17" t="s">
        <v>31</v>
      </c>
      <c r="D306" s="39"/>
      <c r="E306" s="98"/>
      <c r="F306" s="98"/>
      <c r="G306" s="100">
        <f>G46</f>
        <v>0</v>
      </c>
      <c r="H306" s="301"/>
    </row>
    <row r="307" spans="1:8" x14ac:dyDescent="0.25">
      <c r="A307" s="290"/>
      <c r="B307" s="16" t="s">
        <v>32</v>
      </c>
      <c r="C307" s="17" t="s">
        <v>33</v>
      </c>
      <c r="D307" s="39"/>
      <c r="E307" s="98"/>
      <c r="F307" s="98"/>
      <c r="G307" s="100">
        <f>G131</f>
        <v>0</v>
      </c>
      <c r="H307" s="301"/>
    </row>
    <row r="308" spans="1:8" x14ac:dyDescent="0.25">
      <c r="A308" s="290"/>
      <c r="B308" s="16" t="s">
        <v>34</v>
      </c>
      <c r="C308" s="17" t="s">
        <v>35</v>
      </c>
      <c r="D308" s="39"/>
      <c r="E308" s="98"/>
      <c r="F308" s="98"/>
      <c r="G308" s="100">
        <f>G156</f>
        <v>0</v>
      </c>
      <c r="H308" s="301"/>
    </row>
    <row r="309" spans="1:8" x14ac:dyDescent="0.25">
      <c r="A309" s="290"/>
      <c r="B309" s="16" t="s">
        <v>36</v>
      </c>
      <c r="C309" s="17" t="s">
        <v>37</v>
      </c>
      <c r="D309" s="39"/>
      <c r="E309" s="98"/>
      <c r="F309" s="98"/>
      <c r="G309" s="100">
        <f>G165</f>
        <v>0</v>
      </c>
      <c r="H309" s="301"/>
    </row>
    <row r="310" spans="1:8" x14ac:dyDescent="0.25">
      <c r="A310" s="290"/>
      <c r="B310" s="16" t="s">
        <v>82</v>
      </c>
      <c r="C310" s="17" t="s">
        <v>223</v>
      </c>
      <c r="D310" s="39"/>
      <c r="E310" s="98"/>
      <c r="F310" s="98"/>
      <c r="G310" s="100">
        <f>G178</f>
        <v>0</v>
      </c>
      <c r="H310" s="301"/>
    </row>
    <row r="311" spans="1:8" x14ac:dyDescent="0.25">
      <c r="A311" s="290"/>
      <c r="B311" s="16" t="s">
        <v>165</v>
      </c>
      <c r="C311" s="17" t="s">
        <v>83</v>
      </c>
      <c r="D311" s="39"/>
      <c r="E311" s="98"/>
      <c r="F311" s="98"/>
      <c r="G311" s="100">
        <f>G187</f>
        <v>0</v>
      </c>
      <c r="H311" s="301"/>
    </row>
    <row r="312" spans="1:8" x14ac:dyDescent="0.25">
      <c r="A312" s="290"/>
      <c r="B312" s="16" t="s">
        <v>222</v>
      </c>
      <c r="C312" s="17" t="s">
        <v>286</v>
      </c>
      <c r="D312" s="39"/>
      <c r="E312" s="98"/>
      <c r="F312" s="98"/>
      <c r="G312" s="100">
        <f>G217</f>
        <v>0</v>
      </c>
      <c r="H312" s="301"/>
    </row>
    <row r="313" spans="1:8" x14ac:dyDescent="0.25">
      <c r="A313" s="290"/>
      <c r="B313" s="16" t="s">
        <v>634</v>
      </c>
      <c r="C313" s="17" t="s">
        <v>683</v>
      </c>
      <c r="D313" s="39"/>
      <c r="E313" s="98"/>
      <c r="F313" s="98"/>
      <c r="G313" s="100">
        <f>G303</f>
        <v>0</v>
      </c>
      <c r="H313" s="301"/>
    </row>
    <row r="314" spans="1:8" s="289" customFormat="1" x14ac:dyDescent="0.25">
      <c r="A314" s="154"/>
      <c r="B314" s="95" t="s">
        <v>28</v>
      </c>
      <c r="C314" s="96" t="s">
        <v>681</v>
      </c>
      <c r="D314" s="97"/>
      <c r="E314" s="102"/>
      <c r="F314" s="102"/>
      <c r="G314" s="103">
        <f>SUM(G306:G313)</f>
        <v>0</v>
      </c>
      <c r="H314" s="30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4"/>
  <sheetViews>
    <sheetView zoomScaleNormal="100" workbookViewId="0">
      <pane ySplit="7" topLeftCell="A122" activePane="bottomLeft" state="frozen"/>
      <selection pane="bottomLeft" activeCell="G144" sqref="G144"/>
    </sheetView>
  </sheetViews>
  <sheetFormatPr defaultRowHeight="11.25" x14ac:dyDescent="0.25"/>
  <cols>
    <col min="1" max="1" width="7.85546875" style="152" customWidth="1"/>
    <col min="2" max="2" width="7" style="56" customWidth="1"/>
    <col min="3" max="3" width="55.7109375" style="53" customWidth="1"/>
    <col min="4" max="4" width="4.42578125" style="67" customWidth="1"/>
    <col min="5" max="5" width="8.85546875" style="32" customWidth="1"/>
    <col min="6" max="6" width="14.5703125" style="82" customWidth="1"/>
    <col min="7" max="7" width="16" style="82" customWidth="1"/>
    <col min="8" max="8" width="19.42578125" style="33" customWidth="1"/>
    <col min="9" max="16384" width="9.140625" style="133"/>
  </cols>
  <sheetData>
    <row r="1" spans="1:8" x14ac:dyDescent="0.25">
      <c r="B1" s="1"/>
      <c r="C1" s="2"/>
      <c r="D1" s="22"/>
      <c r="E1" s="23"/>
      <c r="F1" s="69"/>
      <c r="G1" s="69"/>
      <c r="H1" s="24"/>
    </row>
    <row r="2" spans="1:8" x14ac:dyDescent="0.25">
      <c r="A2" s="338"/>
      <c r="B2" s="3" t="s">
        <v>57</v>
      </c>
      <c r="C2" s="3"/>
      <c r="D2" s="25"/>
      <c r="E2" s="26"/>
      <c r="F2" s="89"/>
      <c r="G2" s="89"/>
      <c r="H2" s="27"/>
    </row>
    <row r="3" spans="1:8" x14ac:dyDescent="0.25">
      <c r="A3" s="336"/>
      <c r="B3" s="34"/>
      <c r="C3" s="34"/>
      <c r="D3" s="35"/>
      <c r="E3" s="36"/>
      <c r="F3" s="90"/>
      <c r="G3" s="90"/>
      <c r="H3" s="37"/>
    </row>
    <row r="4" spans="1:8" x14ac:dyDescent="0.25">
      <c r="A4" s="5" t="s">
        <v>0</v>
      </c>
      <c r="B4" s="6" t="s">
        <v>1</v>
      </c>
      <c r="C4" s="5" t="s">
        <v>2</v>
      </c>
      <c r="D4" s="5" t="s">
        <v>3</v>
      </c>
      <c r="E4" s="5" t="s">
        <v>4</v>
      </c>
      <c r="F4" s="6" t="s">
        <v>5</v>
      </c>
      <c r="G4" s="5" t="s">
        <v>6</v>
      </c>
      <c r="H4" s="5" t="s">
        <v>7</v>
      </c>
    </row>
    <row r="5" spans="1:8" x14ac:dyDescent="0.25">
      <c r="A5" s="153"/>
      <c r="B5" s="7"/>
      <c r="C5" s="8"/>
      <c r="D5" s="62"/>
      <c r="E5" s="62"/>
      <c r="F5" s="62"/>
      <c r="G5" s="7"/>
      <c r="H5" s="38"/>
    </row>
    <row r="6" spans="1:8" x14ac:dyDescent="0.25">
      <c r="B6" s="19" t="s">
        <v>38</v>
      </c>
      <c r="C6" s="20" t="s">
        <v>61</v>
      </c>
      <c r="D6" s="21"/>
      <c r="E6" s="30"/>
      <c r="F6" s="92"/>
      <c r="G6" s="92"/>
      <c r="H6" s="31"/>
    </row>
    <row r="7" spans="1:8" s="72" customFormat="1" x14ac:dyDescent="0.25">
      <c r="A7" s="152"/>
      <c r="B7" s="64"/>
      <c r="C7" s="15"/>
      <c r="D7" s="22"/>
      <c r="E7" s="23"/>
      <c r="F7" s="69"/>
      <c r="G7" s="69"/>
      <c r="H7" s="24"/>
    </row>
    <row r="8" spans="1:8" x14ac:dyDescent="0.25">
      <c r="B8" s="42" t="s">
        <v>39</v>
      </c>
      <c r="C8" s="43" t="s">
        <v>42</v>
      </c>
      <c r="D8" s="63"/>
      <c r="E8" s="63"/>
      <c r="F8" s="93"/>
      <c r="G8" s="93"/>
      <c r="H8" s="44"/>
    </row>
    <row r="9" spans="1:8" s="72" customFormat="1" x14ac:dyDescent="0.25">
      <c r="A9" s="152"/>
      <c r="B9" s="11"/>
      <c r="C9" s="12"/>
      <c r="D9" s="16"/>
      <c r="E9" s="16"/>
      <c r="F9" s="91"/>
      <c r="G9" s="91"/>
      <c r="H9" s="29"/>
    </row>
    <row r="10" spans="1:8" s="72" customFormat="1" x14ac:dyDescent="0.25">
      <c r="A10" s="152"/>
      <c r="B10" s="56" t="s">
        <v>168</v>
      </c>
      <c r="C10" s="54" t="s">
        <v>191</v>
      </c>
      <c r="D10" s="16" t="s">
        <v>111</v>
      </c>
      <c r="E10" s="16">
        <v>200</v>
      </c>
      <c r="F10" s="91"/>
      <c r="G10" s="82">
        <f>$E10*F10</f>
        <v>0</v>
      </c>
      <c r="H10" s="29"/>
    </row>
    <row r="11" spans="1:8" s="72" customFormat="1" ht="90" x14ac:dyDescent="0.25">
      <c r="A11" s="152"/>
      <c r="B11" s="56"/>
      <c r="C11" s="53" t="s">
        <v>192</v>
      </c>
      <c r="D11" s="16"/>
      <c r="E11" s="16"/>
      <c r="F11" s="91"/>
      <c r="G11" s="91"/>
      <c r="H11" s="29"/>
    </row>
    <row r="12" spans="1:8" s="72" customFormat="1" x14ac:dyDescent="0.25">
      <c r="A12" s="152"/>
      <c r="B12" s="56"/>
      <c r="C12" s="53"/>
      <c r="D12" s="16"/>
      <c r="E12" s="16"/>
      <c r="F12" s="91"/>
      <c r="G12" s="91"/>
      <c r="H12" s="29"/>
    </row>
    <row r="13" spans="1:8" s="72" customFormat="1" x14ac:dyDescent="0.25">
      <c r="A13" s="152"/>
      <c r="B13" s="56" t="s">
        <v>171</v>
      </c>
      <c r="C13" s="54" t="s">
        <v>194</v>
      </c>
      <c r="D13" s="16" t="s">
        <v>111</v>
      </c>
      <c r="E13" s="16">
        <v>75</v>
      </c>
      <c r="F13" s="91"/>
      <c r="G13" s="82">
        <f>$E13*F13</f>
        <v>0</v>
      </c>
      <c r="H13" s="29"/>
    </row>
    <row r="14" spans="1:8" s="72" customFormat="1" ht="78.75" x14ac:dyDescent="0.25">
      <c r="A14" s="152"/>
      <c r="B14" s="56"/>
      <c r="C14" s="53" t="s">
        <v>195</v>
      </c>
      <c r="D14" s="16"/>
      <c r="E14" s="16"/>
      <c r="F14" s="91"/>
      <c r="G14" s="91"/>
      <c r="H14" s="29"/>
    </row>
    <row r="15" spans="1:8" s="72" customFormat="1" x14ac:dyDescent="0.25">
      <c r="A15" s="152"/>
      <c r="B15" s="56"/>
      <c r="C15" s="53"/>
      <c r="D15" s="16"/>
      <c r="E15" s="16"/>
      <c r="F15" s="91"/>
      <c r="G15" s="91"/>
      <c r="H15" s="29"/>
    </row>
    <row r="16" spans="1:8" s="72" customFormat="1" x14ac:dyDescent="0.25">
      <c r="A16" s="152"/>
      <c r="B16" s="56" t="s">
        <v>174</v>
      </c>
      <c r="C16" s="54" t="s">
        <v>183</v>
      </c>
      <c r="D16" s="16" t="s">
        <v>111</v>
      </c>
      <c r="E16" s="16">
        <v>125</v>
      </c>
      <c r="F16" s="91"/>
      <c r="G16" s="82">
        <f>$E16*F16</f>
        <v>0</v>
      </c>
      <c r="H16" s="29"/>
    </row>
    <row r="17" spans="1:8" s="72" customFormat="1" ht="33.75" x14ac:dyDescent="0.25">
      <c r="A17" s="152"/>
      <c r="B17" s="56"/>
      <c r="C17" s="53" t="s">
        <v>184</v>
      </c>
      <c r="D17" s="16"/>
      <c r="E17" s="16"/>
      <c r="F17" s="91"/>
      <c r="G17" s="91"/>
      <c r="H17" s="29"/>
    </row>
    <row r="18" spans="1:8" s="72" customFormat="1" x14ac:dyDescent="0.25">
      <c r="A18" s="152"/>
      <c r="B18" s="56"/>
      <c r="C18" s="53"/>
      <c r="D18" s="16"/>
      <c r="E18" s="16"/>
      <c r="F18" s="91"/>
      <c r="G18" s="91"/>
      <c r="H18" s="29"/>
    </row>
    <row r="19" spans="1:8" s="72" customFormat="1" x14ac:dyDescent="0.25">
      <c r="A19" s="152"/>
      <c r="B19" s="56" t="s">
        <v>178</v>
      </c>
      <c r="C19" s="54" t="s">
        <v>146</v>
      </c>
      <c r="D19" s="16" t="s">
        <v>111</v>
      </c>
      <c r="E19" s="16">
        <v>75</v>
      </c>
      <c r="F19" s="91"/>
      <c r="G19" s="82">
        <f>$E19*F19</f>
        <v>0</v>
      </c>
      <c r="H19" s="29"/>
    </row>
    <row r="20" spans="1:8" s="72" customFormat="1" ht="33.75" x14ac:dyDescent="0.25">
      <c r="A20" s="152"/>
      <c r="B20" s="56"/>
      <c r="C20" s="53" t="s">
        <v>198</v>
      </c>
      <c r="D20" s="16"/>
      <c r="E20" s="16"/>
      <c r="F20" s="91"/>
      <c r="G20" s="91"/>
      <c r="H20" s="29"/>
    </row>
    <row r="21" spans="1:8" s="72" customFormat="1" x14ac:dyDescent="0.25">
      <c r="A21" s="152"/>
      <c r="B21" s="56"/>
      <c r="C21" s="53"/>
      <c r="D21" s="16"/>
      <c r="E21" s="16"/>
      <c r="F21" s="91"/>
      <c r="G21" s="91"/>
      <c r="H21" s="29"/>
    </row>
    <row r="22" spans="1:8" s="72" customFormat="1" x14ac:dyDescent="0.25">
      <c r="A22" s="152"/>
      <c r="B22" s="56" t="s">
        <v>179</v>
      </c>
      <c r="C22" s="54" t="s">
        <v>200</v>
      </c>
      <c r="D22" s="16"/>
      <c r="E22" s="16"/>
      <c r="F22" s="91"/>
      <c r="G22" s="91"/>
      <c r="H22" s="29"/>
    </row>
    <row r="23" spans="1:8" s="72" customFormat="1" ht="56.25" x14ac:dyDescent="0.25">
      <c r="A23" s="152"/>
      <c r="B23" s="56"/>
      <c r="C23" s="53" t="s">
        <v>201</v>
      </c>
      <c r="D23" s="16"/>
      <c r="E23" s="16"/>
      <c r="F23" s="91"/>
      <c r="G23" s="91"/>
      <c r="H23" s="29"/>
    </row>
    <row r="24" spans="1:8" s="72" customFormat="1" x14ac:dyDescent="0.25">
      <c r="A24" s="152"/>
      <c r="B24" s="56"/>
      <c r="C24" s="2" t="s">
        <v>1210</v>
      </c>
      <c r="D24" s="16" t="s">
        <v>105</v>
      </c>
      <c r="E24" s="16">
        <v>150</v>
      </c>
      <c r="F24" s="91"/>
      <c r="G24" s="82">
        <f t="shared" ref="G24:G29" si="0">$E24*F24</f>
        <v>0</v>
      </c>
      <c r="H24" s="29"/>
    </row>
    <row r="25" spans="1:8" s="72" customFormat="1" x14ac:dyDescent="0.25">
      <c r="A25" s="152"/>
      <c r="B25" s="56"/>
      <c r="C25" s="2" t="s">
        <v>1260</v>
      </c>
      <c r="D25" s="16" t="s">
        <v>105</v>
      </c>
      <c r="E25" s="16">
        <v>100</v>
      </c>
      <c r="F25" s="91"/>
      <c r="G25" s="82">
        <f t="shared" si="0"/>
        <v>0</v>
      </c>
      <c r="H25" s="29"/>
    </row>
    <row r="26" spans="1:8" s="72" customFormat="1" x14ac:dyDescent="0.25">
      <c r="A26" s="152"/>
      <c r="B26" s="56"/>
      <c r="C26" s="2" t="s">
        <v>1261</v>
      </c>
      <c r="D26" s="16" t="s">
        <v>105</v>
      </c>
      <c r="E26" s="16">
        <v>1</v>
      </c>
      <c r="F26" s="91"/>
      <c r="G26" s="82">
        <f t="shared" si="0"/>
        <v>0</v>
      </c>
      <c r="H26" s="29"/>
    </row>
    <row r="27" spans="1:8" s="72" customFormat="1" x14ac:dyDescent="0.25">
      <c r="A27" s="152"/>
      <c r="B27" s="56"/>
      <c r="C27" s="2" t="s">
        <v>1211</v>
      </c>
      <c r="D27" s="16" t="s">
        <v>105</v>
      </c>
      <c r="E27" s="16">
        <v>200</v>
      </c>
      <c r="F27" s="91"/>
      <c r="G27" s="82">
        <f t="shared" si="0"/>
        <v>0</v>
      </c>
      <c r="H27" s="29"/>
    </row>
    <row r="28" spans="1:8" s="72" customFormat="1" x14ac:dyDescent="0.25">
      <c r="A28" s="152"/>
      <c r="B28" s="56"/>
      <c r="C28" s="2" t="s">
        <v>1212</v>
      </c>
      <c r="D28" s="16" t="s">
        <v>105</v>
      </c>
      <c r="E28" s="16">
        <v>60</v>
      </c>
      <c r="F28" s="91"/>
      <c r="G28" s="82">
        <f t="shared" si="0"/>
        <v>0</v>
      </c>
      <c r="H28" s="29"/>
    </row>
    <row r="29" spans="1:8" s="72" customFormat="1" x14ac:dyDescent="0.25">
      <c r="A29" s="152"/>
      <c r="B29" s="56"/>
      <c r="C29" s="2" t="s">
        <v>1213</v>
      </c>
      <c r="D29" s="16" t="s">
        <v>105</v>
      </c>
      <c r="E29" s="16">
        <v>20</v>
      </c>
      <c r="F29" s="91"/>
      <c r="G29" s="82">
        <f t="shared" si="0"/>
        <v>0</v>
      </c>
      <c r="H29" s="29"/>
    </row>
    <row r="30" spans="1:8" s="72" customFormat="1" x14ac:dyDescent="0.25">
      <c r="A30" s="152"/>
      <c r="B30" s="56"/>
      <c r="C30" s="2"/>
      <c r="D30" s="16"/>
      <c r="E30" s="16"/>
      <c r="F30" s="91"/>
      <c r="G30" s="91"/>
      <c r="H30" s="29"/>
    </row>
    <row r="31" spans="1:8" s="72" customFormat="1" x14ac:dyDescent="0.25">
      <c r="A31" s="152"/>
      <c r="B31" s="56" t="s">
        <v>180</v>
      </c>
      <c r="C31" s="15" t="s">
        <v>202</v>
      </c>
      <c r="D31" s="16" t="s">
        <v>56</v>
      </c>
      <c r="E31" s="16">
        <v>22</v>
      </c>
      <c r="F31" s="91"/>
      <c r="G31" s="82">
        <f>$E31*F31</f>
        <v>0</v>
      </c>
      <c r="H31" s="29"/>
    </row>
    <row r="32" spans="1:8" s="72" customFormat="1" ht="67.5" x14ac:dyDescent="0.25">
      <c r="A32" s="152"/>
      <c r="B32" s="56"/>
      <c r="C32" s="2" t="s">
        <v>633</v>
      </c>
      <c r="D32" s="16"/>
      <c r="E32" s="16"/>
      <c r="F32" s="91"/>
      <c r="G32" s="91"/>
      <c r="H32" s="29"/>
    </row>
    <row r="33" spans="1:8" s="72" customFormat="1" x14ac:dyDescent="0.25">
      <c r="A33" s="152"/>
      <c r="B33" s="56"/>
      <c r="C33" s="53"/>
      <c r="D33" s="16"/>
      <c r="E33" s="16"/>
      <c r="F33" s="91"/>
      <c r="G33" s="91"/>
      <c r="H33" s="29"/>
    </row>
    <row r="34" spans="1:8" s="72" customFormat="1" x14ac:dyDescent="0.25">
      <c r="A34" s="152"/>
      <c r="B34" s="56" t="s">
        <v>182</v>
      </c>
      <c r="C34" s="54" t="s">
        <v>204</v>
      </c>
      <c r="D34" s="16"/>
      <c r="E34" s="16"/>
      <c r="F34" s="91"/>
      <c r="G34" s="91"/>
      <c r="H34" s="29"/>
    </row>
    <row r="35" spans="1:8" s="72" customFormat="1" ht="33.75" x14ac:dyDescent="0.25">
      <c r="A35" s="152"/>
      <c r="B35" s="56"/>
      <c r="C35" s="2" t="s">
        <v>205</v>
      </c>
      <c r="D35" s="16"/>
      <c r="E35" s="16"/>
      <c r="F35" s="91"/>
      <c r="G35" s="91"/>
      <c r="H35" s="29"/>
    </row>
    <row r="36" spans="1:8" s="72" customFormat="1" x14ac:dyDescent="0.25">
      <c r="A36" s="152"/>
      <c r="B36" s="56"/>
      <c r="C36" s="2" t="s">
        <v>1210</v>
      </c>
      <c r="D36" s="16" t="s">
        <v>90</v>
      </c>
      <c r="E36" s="16">
        <v>22</v>
      </c>
      <c r="F36" s="91"/>
      <c r="G36" s="82">
        <f t="shared" ref="G36:G41" si="1">$E36*F36</f>
        <v>0</v>
      </c>
      <c r="H36" s="29"/>
    </row>
    <row r="37" spans="1:8" s="72" customFormat="1" x14ac:dyDescent="0.25">
      <c r="A37" s="152"/>
      <c r="B37" s="56"/>
      <c r="C37" s="2" t="s">
        <v>1260</v>
      </c>
      <c r="D37" s="16" t="s">
        <v>90</v>
      </c>
      <c r="E37" s="16">
        <v>1</v>
      </c>
      <c r="F37" s="91"/>
      <c r="G37" s="82">
        <f t="shared" si="1"/>
        <v>0</v>
      </c>
      <c r="H37" s="29"/>
    </row>
    <row r="38" spans="1:8" s="72" customFormat="1" x14ac:dyDescent="0.25">
      <c r="A38" s="152"/>
      <c r="B38" s="56"/>
      <c r="C38" s="2" t="s">
        <v>1261</v>
      </c>
      <c r="D38" s="16" t="s">
        <v>90</v>
      </c>
      <c r="E38" s="16">
        <v>1</v>
      </c>
      <c r="F38" s="91"/>
      <c r="G38" s="82">
        <f t="shared" si="1"/>
        <v>0</v>
      </c>
      <c r="H38" s="29"/>
    </row>
    <row r="39" spans="1:8" s="72" customFormat="1" x14ac:dyDescent="0.25">
      <c r="A39" s="152"/>
      <c r="B39" s="56"/>
      <c r="C39" s="2" t="s">
        <v>1211</v>
      </c>
      <c r="D39" s="16" t="s">
        <v>90</v>
      </c>
      <c r="E39" s="16">
        <v>3</v>
      </c>
      <c r="F39" s="91"/>
      <c r="G39" s="82">
        <f t="shared" si="1"/>
        <v>0</v>
      </c>
      <c r="H39" s="29"/>
    </row>
    <row r="40" spans="1:8" s="72" customFormat="1" x14ac:dyDescent="0.25">
      <c r="A40" s="152"/>
      <c r="B40" s="56"/>
      <c r="C40" s="2" t="s">
        <v>1212</v>
      </c>
      <c r="D40" s="16" t="s">
        <v>90</v>
      </c>
      <c r="E40" s="16">
        <v>3</v>
      </c>
      <c r="F40" s="91"/>
      <c r="G40" s="82">
        <f t="shared" si="1"/>
        <v>0</v>
      </c>
      <c r="H40" s="29"/>
    </row>
    <row r="41" spans="1:8" s="72" customFormat="1" x14ac:dyDescent="0.25">
      <c r="A41" s="152"/>
      <c r="B41" s="56"/>
      <c r="C41" s="2" t="s">
        <v>1213</v>
      </c>
      <c r="D41" s="16" t="s">
        <v>90</v>
      </c>
      <c r="E41" s="16">
        <v>1</v>
      </c>
      <c r="F41" s="91"/>
      <c r="G41" s="82">
        <f t="shared" si="1"/>
        <v>0</v>
      </c>
      <c r="H41" s="29"/>
    </row>
    <row r="42" spans="1:8" s="72" customFormat="1" x14ac:dyDescent="0.25">
      <c r="A42" s="152"/>
      <c r="B42" s="56"/>
      <c r="C42" s="2"/>
      <c r="D42" s="16"/>
      <c r="E42" s="16"/>
      <c r="F42" s="91"/>
      <c r="G42" s="91"/>
      <c r="H42" s="29"/>
    </row>
    <row r="43" spans="1:8" s="72" customFormat="1" x14ac:dyDescent="0.25">
      <c r="A43" s="152"/>
      <c r="B43" s="56" t="s">
        <v>185</v>
      </c>
      <c r="C43" s="15" t="s">
        <v>1294</v>
      </c>
      <c r="D43" s="16"/>
      <c r="E43" s="16"/>
      <c r="F43" s="91"/>
      <c r="G43" s="69"/>
      <c r="H43" s="29"/>
    </row>
    <row r="44" spans="1:8" s="72" customFormat="1" ht="67.5" x14ac:dyDescent="0.25">
      <c r="A44" s="152"/>
      <c r="B44" s="56"/>
      <c r="C44" s="2" t="s">
        <v>1287</v>
      </c>
      <c r="D44" s="16"/>
      <c r="E44" s="16"/>
      <c r="F44" s="91"/>
      <c r="G44" s="91"/>
      <c r="H44" s="29"/>
    </row>
    <row r="45" spans="1:8" s="72" customFormat="1" x14ac:dyDescent="0.25">
      <c r="A45" s="152"/>
      <c r="B45" s="56"/>
      <c r="C45" s="2" t="s">
        <v>1284</v>
      </c>
      <c r="D45" s="16" t="s">
        <v>90</v>
      </c>
      <c r="E45" s="16">
        <v>3</v>
      </c>
      <c r="F45" s="91"/>
      <c r="G45" s="82">
        <f>$E45*F45</f>
        <v>0</v>
      </c>
      <c r="H45" s="29"/>
    </row>
    <row r="46" spans="1:8" s="72" customFormat="1" x14ac:dyDescent="0.25">
      <c r="A46" s="152"/>
      <c r="B46" s="56"/>
      <c r="C46" s="2" t="s">
        <v>1285</v>
      </c>
      <c r="D46" s="16" t="s">
        <v>90</v>
      </c>
      <c r="E46" s="16">
        <v>1</v>
      </c>
      <c r="F46" s="91"/>
      <c r="G46" s="82">
        <f>$E46*F46</f>
        <v>0</v>
      </c>
      <c r="H46" s="29"/>
    </row>
    <row r="47" spans="1:8" s="72" customFormat="1" x14ac:dyDescent="0.25">
      <c r="A47" s="152"/>
      <c r="B47" s="1"/>
      <c r="C47" s="2"/>
      <c r="D47" s="16"/>
      <c r="E47" s="16"/>
      <c r="F47" s="91"/>
      <c r="G47" s="69"/>
      <c r="H47" s="29"/>
    </row>
    <row r="48" spans="1:8" s="72" customFormat="1" x14ac:dyDescent="0.25">
      <c r="A48" s="152"/>
      <c r="B48" s="56" t="s">
        <v>187</v>
      </c>
      <c r="C48" s="15" t="s">
        <v>1295</v>
      </c>
      <c r="D48" s="16"/>
      <c r="E48" s="16"/>
      <c r="F48" s="91"/>
      <c r="G48" s="82"/>
      <c r="H48" s="29"/>
    </row>
    <row r="49" spans="1:8" s="72" customFormat="1" ht="33.75" x14ac:dyDescent="0.25">
      <c r="A49" s="152"/>
      <c r="B49" s="56"/>
      <c r="C49" s="53" t="s">
        <v>1297</v>
      </c>
      <c r="D49" s="16"/>
      <c r="E49" s="16"/>
      <c r="F49" s="91"/>
      <c r="G49" s="82"/>
      <c r="H49" s="29"/>
    </row>
    <row r="50" spans="1:8" s="72" customFormat="1" x14ac:dyDescent="0.25">
      <c r="A50" s="152"/>
      <c r="B50" s="56"/>
      <c r="C50" s="53" t="s">
        <v>1288</v>
      </c>
      <c r="D50" s="16"/>
      <c r="E50" s="16"/>
      <c r="F50" s="91"/>
      <c r="G50" s="82"/>
      <c r="H50" s="29"/>
    </row>
    <row r="51" spans="1:8" s="72" customFormat="1" x14ac:dyDescent="0.25">
      <c r="A51" s="152"/>
      <c r="B51" s="56"/>
      <c r="C51" s="53" t="s">
        <v>1286</v>
      </c>
      <c r="D51" s="16" t="s">
        <v>90</v>
      </c>
      <c r="E51" s="16">
        <v>1</v>
      </c>
      <c r="F51" s="91"/>
      <c r="G51" s="82">
        <f>$E51*F51</f>
        <v>0</v>
      </c>
      <c r="H51" s="29"/>
    </row>
    <row r="52" spans="1:8" s="72" customFormat="1" x14ac:dyDescent="0.25">
      <c r="A52" s="152"/>
      <c r="B52" s="56"/>
      <c r="C52" s="53" t="s">
        <v>1296</v>
      </c>
      <c r="D52" s="16" t="s">
        <v>90</v>
      </c>
      <c r="E52" s="16">
        <v>3</v>
      </c>
      <c r="F52" s="91"/>
      <c r="G52" s="82">
        <f>$E52*F52</f>
        <v>0</v>
      </c>
      <c r="H52" s="29"/>
    </row>
    <row r="53" spans="1:8" s="72" customFormat="1" x14ac:dyDescent="0.25">
      <c r="A53" s="152"/>
      <c r="B53" s="56"/>
      <c r="C53" s="53" t="s">
        <v>1289</v>
      </c>
      <c r="D53" s="16"/>
      <c r="E53" s="16"/>
      <c r="F53" s="91"/>
      <c r="G53" s="82"/>
      <c r="H53" s="29"/>
    </row>
    <row r="54" spans="1:8" s="72" customFormat="1" x14ac:dyDescent="0.25">
      <c r="A54" s="152"/>
      <c r="B54" s="56"/>
      <c r="C54" s="53" t="s">
        <v>1286</v>
      </c>
      <c r="D54" s="16" t="s">
        <v>90</v>
      </c>
      <c r="E54" s="16">
        <v>1</v>
      </c>
      <c r="F54" s="91"/>
      <c r="G54" s="82">
        <f>$E54*F54</f>
        <v>0</v>
      </c>
      <c r="H54" s="29"/>
    </row>
    <row r="55" spans="1:8" s="72" customFormat="1" x14ac:dyDescent="0.25">
      <c r="A55" s="152"/>
      <c r="B55" s="56"/>
      <c r="C55" s="53" t="s">
        <v>1296</v>
      </c>
      <c r="D55" s="16" t="s">
        <v>90</v>
      </c>
      <c r="E55" s="16">
        <v>3</v>
      </c>
      <c r="F55" s="91"/>
      <c r="G55" s="82">
        <f>$E55*F55</f>
        <v>0</v>
      </c>
      <c r="H55" s="29"/>
    </row>
    <row r="56" spans="1:8" s="72" customFormat="1" x14ac:dyDescent="0.25">
      <c r="A56" s="152"/>
      <c r="B56" s="56"/>
      <c r="C56" s="53"/>
      <c r="D56" s="16"/>
      <c r="E56" s="16"/>
      <c r="F56" s="91"/>
      <c r="G56" s="91"/>
      <c r="H56" s="29"/>
    </row>
    <row r="57" spans="1:8" s="72" customFormat="1" ht="22.5" x14ac:dyDescent="0.25">
      <c r="A57" s="152"/>
      <c r="B57" s="56" t="s">
        <v>188</v>
      </c>
      <c r="C57" s="54" t="s">
        <v>1226</v>
      </c>
      <c r="D57" s="16" t="s">
        <v>56</v>
      </c>
      <c r="E57" s="16">
        <v>2</v>
      </c>
      <c r="F57" s="91"/>
      <c r="G57" s="82">
        <f>$E57*F57</f>
        <v>0</v>
      </c>
      <c r="H57" s="29"/>
    </row>
    <row r="58" spans="1:8" s="72" customFormat="1" ht="33.75" x14ac:dyDescent="0.25">
      <c r="A58" s="152"/>
      <c r="B58" s="56"/>
      <c r="C58" s="53" t="s">
        <v>1227</v>
      </c>
      <c r="D58" s="16"/>
      <c r="E58" s="16"/>
      <c r="F58" s="91"/>
      <c r="G58" s="91"/>
      <c r="H58" s="29"/>
    </row>
    <row r="59" spans="1:8" s="72" customFormat="1" x14ac:dyDescent="0.25">
      <c r="A59" s="152"/>
      <c r="B59" s="56"/>
      <c r="C59" s="53"/>
      <c r="D59" s="16"/>
      <c r="E59" s="16"/>
      <c r="F59" s="91"/>
      <c r="G59" s="91"/>
      <c r="H59" s="29"/>
    </row>
    <row r="60" spans="1:8" s="72" customFormat="1" x14ac:dyDescent="0.25">
      <c r="A60" s="152"/>
      <c r="B60" s="56" t="s">
        <v>1302</v>
      </c>
      <c r="C60" s="54" t="s">
        <v>208</v>
      </c>
      <c r="D60" s="16" t="s">
        <v>56</v>
      </c>
      <c r="E60" s="16">
        <v>2</v>
      </c>
      <c r="F60" s="91"/>
      <c r="G60" s="82">
        <f>$E60*F60</f>
        <v>0</v>
      </c>
      <c r="H60" s="29"/>
    </row>
    <row r="61" spans="1:8" s="72" customFormat="1" ht="45" x14ac:dyDescent="0.25">
      <c r="A61" s="152"/>
      <c r="B61" s="56"/>
      <c r="C61" s="53" t="s">
        <v>1228</v>
      </c>
      <c r="D61" s="16"/>
      <c r="E61" s="16"/>
      <c r="F61" s="91"/>
      <c r="G61" s="91"/>
      <c r="H61" s="29"/>
    </row>
    <row r="62" spans="1:8" s="72" customFormat="1" x14ac:dyDescent="0.25">
      <c r="A62" s="152"/>
      <c r="B62" s="56"/>
      <c r="C62" s="53"/>
      <c r="D62" s="16"/>
      <c r="E62" s="16"/>
      <c r="F62" s="91"/>
      <c r="G62" s="91"/>
      <c r="H62" s="29"/>
    </row>
    <row r="63" spans="1:8" s="72" customFormat="1" x14ac:dyDescent="0.25">
      <c r="A63" s="152"/>
      <c r="B63" s="56" t="s">
        <v>1303</v>
      </c>
      <c r="C63" s="54" t="s">
        <v>1276</v>
      </c>
      <c r="D63" s="16"/>
      <c r="E63" s="16"/>
      <c r="F63" s="91"/>
      <c r="G63" s="82"/>
      <c r="H63" s="29"/>
    </row>
    <row r="64" spans="1:8" s="72" customFormat="1" ht="33.75" x14ac:dyDescent="0.25">
      <c r="A64" s="152"/>
      <c r="B64" s="56"/>
      <c r="C64" s="53" t="s">
        <v>1283</v>
      </c>
      <c r="D64" s="16"/>
      <c r="E64" s="16"/>
      <c r="F64" s="91"/>
      <c r="G64" s="82"/>
      <c r="H64" s="29"/>
    </row>
    <row r="65" spans="1:8" s="72" customFormat="1" x14ac:dyDescent="0.25">
      <c r="A65" s="152"/>
      <c r="B65" s="56"/>
      <c r="C65" s="53" t="s">
        <v>1277</v>
      </c>
      <c r="D65" s="16" t="s">
        <v>56</v>
      </c>
      <c r="E65" s="16">
        <v>1</v>
      </c>
      <c r="F65" s="91"/>
      <c r="G65" s="82">
        <f t="shared" ref="G65:G70" si="2">$E65*F65</f>
        <v>0</v>
      </c>
      <c r="H65" s="29"/>
    </row>
    <row r="66" spans="1:8" s="72" customFormat="1" x14ac:dyDescent="0.25">
      <c r="A66" s="152"/>
      <c r="B66" s="56"/>
      <c r="C66" s="53" t="s">
        <v>1278</v>
      </c>
      <c r="D66" s="16" t="s">
        <v>90</v>
      </c>
      <c r="E66" s="16">
        <v>1</v>
      </c>
      <c r="F66" s="91"/>
      <c r="G66" s="82">
        <f t="shared" si="2"/>
        <v>0</v>
      </c>
      <c r="H66" s="29"/>
    </row>
    <row r="67" spans="1:8" s="72" customFormat="1" x14ac:dyDescent="0.25">
      <c r="A67" s="152"/>
      <c r="B67" s="56"/>
      <c r="C67" s="53" t="s">
        <v>1279</v>
      </c>
      <c r="D67" s="16" t="s">
        <v>90</v>
      </c>
      <c r="E67" s="16">
        <v>1</v>
      </c>
      <c r="F67" s="91"/>
      <c r="G67" s="82">
        <f t="shared" si="2"/>
        <v>0</v>
      </c>
      <c r="H67" s="29"/>
    </row>
    <row r="68" spans="1:8" s="72" customFormat="1" x14ac:dyDescent="0.25">
      <c r="A68" s="152"/>
      <c r="B68" s="56"/>
      <c r="C68" s="53" t="s">
        <v>1280</v>
      </c>
      <c r="D68" s="16" t="s">
        <v>90</v>
      </c>
      <c r="E68" s="16">
        <v>2</v>
      </c>
      <c r="F68" s="91"/>
      <c r="G68" s="82">
        <f t="shared" si="2"/>
        <v>0</v>
      </c>
      <c r="H68" s="29"/>
    </row>
    <row r="69" spans="1:8" s="72" customFormat="1" x14ac:dyDescent="0.25">
      <c r="A69" s="152"/>
      <c r="B69" s="56"/>
      <c r="C69" s="53" t="s">
        <v>1282</v>
      </c>
      <c r="D69" s="16" t="s">
        <v>90</v>
      </c>
      <c r="E69" s="16">
        <v>1</v>
      </c>
      <c r="F69" s="91"/>
      <c r="G69" s="82">
        <f t="shared" si="2"/>
        <v>0</v>
      </c>
      <c r="H69" s="29"/>
    </row>
    <row r="70" spans="1:8" s="72" customFormat="1" x14ac:dyDescent="0.25">
      <c r="A70" s="152"/>
      <c r="B70" s="56"/>
      <c r="C70" s="53" t="s">
        <v>1281</v>
      </c>
      <c r="D70" s="16" t="s">
        <v>90</v>
      </c>
      <c r="E70" s="16">
        <v>1</v>
      </c>
      <c r="F70" s="91"/>
      <c r="G70" s="82">
        <f t="shared" si="2"/>
        <v>0</v>
      </c>
      <c r="H70" s="29"/>
    </row>
    <row r="71" spans="1:8" s="72" customFormat="1" x14ac:dyDescent="0.25">
      <c r="A71" s="152"/>
      <c r="B71" s="56"/>
      <c r="C71" s="53"/>
      <c r="D71" s="16"/>
      <c r="E71" s="16"/>
      <c r="F71" s="91"/>
      <c r="G71" s="91"/>
      <c r="H71" s="29"/>
    </row>
    <row r="72" spans="1:8" s="72" customFormat="1" x14ac:dyDescent="0.25">
      <c r="A72" s="152"/>
      <c r="B72" s="56" t="s">
        <v>245</v>
      </c>
      <c r="C72" s="54" t="s">
        <v>1229</v>
      </c>
      <c r="D72" s="16" t="s">
        <v>56</v>
      </c>
      <c r="E72" s="16">
        <v>2</v>
      </c>
      <c r="F72" s="91"/>
      <c r="G72" s="82">
        <f>$E72*F72</f>
        <v>0</v>
      </c>
      <c r="H72" s="29"/>
    </row>
    <row r="73" spans="1:8" s="72" customFormat="1" ht="33.75" x14ac:dyDescent="0.25">
      <c r="A73" s="152"/>
      <c r="B73" s="56"/>
      <c r="C73" s="53" t="s">
        <v>1230</v>
      </c>
      <c r="D73" s="16"/>
      <c r="E73" s="16"/>
      <c r="F73" s="91"/>
      <c r="G73" s="91"/>
      <c r="H73" s="29"/>
    </row>
    <row r="74" spans="1:8" s="72" customFormat="1" x14ac:dyDescent="0.25">
      <c r="A74" s="152"/>
      <c r="B74" s="56"/>
      <c r="C74" s="53"/>
      <c r="D74" s="16"/>
      <c r="E74" s="16"/>
      <c r="F74" s="91"/>
      <c r="G74" s="91"/>
      <c r="H74" s="29"/>
    </row>
    <row r="75" spans="1:8" s="72" customFormat="1" x14ac:dyDescent="0.25">
      <c r="A75" s="152"/>
      <c r="B75" s="56" t="s">
        <v>1304</v>
      </c>
      <c r="C75" s="54" t="s">
        <v>705</v>
      </c>
      <c r="D75" s="16" t="s">
        <v>56</v>
      </c>
      <c r="E75" s="16">
        <v>1</v>
      </c>
      <c r="F75" s="91"/>
      <c r="G75" s="82">
        <f>$E75*F75</f>
        <v>0</v>
      </c>
      <c r="H75" s="29"/>
    </row>
    <row r="76" spans="1:8" s="72" customFormat="1" ht="45" x14ac:dyDescent="0.25">
      <c r="A76" s="152"/>
      <c r="B76" s="56"/>
      <c r="C76" s="53" t="s">
        <v>1231</v>
      </c>
      <c r="D76" s="16"/>
      <c r="E76" s="16"/>
      <c r="F76" s="91"/>
      <c r="G76" s="82"/>
      <c r="H76" s="29"/>
    </row>
    <row r="77" spans="1:8" s="72" customFormat="1" x14ac:dyDescent="0.25">
      <c r="A77" s="152"/>
      <c r="B77" s="56"/>
      <c r="C77" s="53"/>
      <c r="D77" s="16"/>
      <c r="E77" s="16"/>
      <c r="F77" s="91"/>
      <c r="G77" s="91"/>
      <c r="H77" s="29"/>
    </row>
    <row r="78" spans="1:8" s="72" customFormat="1" x14ac:dyDescent="0.25">
      <c r="A78" s="152"/>
      <c r="B78" s="56" t="s">
        <v>1305</v>
      </c>
      <c r="C78" s="54" t="s">
        <v>706</v>
      </c>
      <c r="D78" s="16"/>
      <c r="E78" s="16"/>
      <c r="F78" s="91"/>
      <c r="G78" s="91"/>
      <c r="H78" s="29"/>
    </row>
    <row r="79" spans="1:8" s="72" customFormat="1" ht="67.5" x14ac:dyDescent="0.25">
      <c r="A79" s="152"/>
      <c r="B79" s="56"/>
      <c r="C79" s="53" t="s">
        <v>210</v>
      </c>
      <c r="D79" s="16"/>
      <c r="E79" s="16"/>
      <c r="F79" s="91"/>
      <c r="G79" s="91"/>
      <c r="H79" s="29"/>
    </row>
    <row r="80" spans="1:8" s="72" customFormat="1" x14ac:dyDescent="0.25">
      <c r="A80" s="152"/>
      <c r="B80" s="56" t="s">
        <v>128</v>
      </c>
      <c r="C80" s="53" t="s">
        <v>664</v>
      </c>
      <c r="D80" s="16" t="s">
        <v>211</v>
      </c>
      <c r="E80" s="16">
        <v>530</v>
      </c>
      <c r="F80" s="91"/>
      <c r="G80" s="82">
        <f>$E80*F80</f>
        <v>0</v>
      </c>
      <c r="H80" s="29"/>
    </row>
    <row r="81" spans="1:8" s="72" customFormat="1" x14ac:dyDescent="0.25">
      <c r="A81" s="152"/>
      <c r="B81" s="56" t="s">
        <v>130</v>
      </c>
      <c r="C81" s="53" t="s">
        <v>665</v>
      </c>
      <c r="D81" s="16" t="s">
        <v>90</v>
      </c>
      <c r="E81" s="16">
        <v>2</v>
      </c>
      <c r="F81" s="91"/>
      <c r="G81" s="82">
        <f>$E81*F81</f>
        <v>0</v>
      </c>
      <c r="H81" s="29"/>
    </row>
    <row r="82" spans="1:8" s="72" customFormat="1" x14ac:dyDescent="0.25">
      <c r="A82" s="152"/>
      <c r="B82" s="11"/>
      <c r="C82" s="12"/>
      <c r="D82" s="16"/>
      <c r="E82" s="16"/>
      <c r="F82" s="91"/>
      <c r="G82" s="91"/>
      <c r="H82" s="29"/>
    </row>
    <row r="83" spans="1:8" x14ac:dyDescent="0.25">
      <c r="B83" s="42" t="s">
        <v>39</v>
      </c>
      <c r="C83" s="43" t="s">
        <v>212</v>
      </c>
      <c r="D83" s="63"/>
      <c r="E83" s="63"/>
      <c r="F83" s="93"/>
      <c r="G83" s="93">
        <f>SUM(G10:G82)</f>
        <v>0</v>
      </c>
      <c r="H83" s="44"/>
    </row>
    <row r="84" spans="1:8" s="72" customFormat="1" x14ac:dyDescent="0.25">
      <c r="A84" s="152"/>
      <c r="B84" s="64"/>
      <c r="C84" s="15"/>
      <c r="D84" s="22"/>
      <c r="E84" s="23"/>
      <c r="F84" s="69"/>
      <c r="G84" s="69"/>
      <c r="H84" s="24"/>
    </row>
    <row r="85" spans="1:8" x14ac:dyDescent="0.25">
      <c r="B85" s="42" t="s">
        <v>41</v>
      </c>
      <c r="C85" s="43" t="s">
        <v>40</v>
      </c>
      <c r="D85" s="63"/>
      <c r="E85" s="63"/>
      <c r="F85" s="93"/>
      <c r="G85" s="93"/>
      <c r="H85" s="44"/>
    </row>
    <row r="87" spans="1:8" x14ac:dyDescent="0.25">
      <c r="B87" s="56" t="s">
        <v>190</v>
      </c>
      <c r="C87" s="54" t="s">
        <v>169</v>
      </c>
      <c r="D87" s="67" t="s">
        <v>111</v>
      </c>
      <c r="E87" s="32">
        <v>250</v>
      </c>
      <c r="G87" s="82">
        <f>$E87*F87</f>
        <v>0</v>
      </c>
    </row>
    <row r="88" spans="1:8" ht="90" x14ac:dyDescent="0.25">
      <c r="C88" s="53" t="s">
        <v>170</v>
      </c>
    </row>
    <row r="90" spans="1:8" ht="22.5" x14ac:dyDescent="0.25">
      <c r="B90" s="56" t="s">
        <v>193</v>
      </c>
      <c r="C90" s="15" t="s">
        <v>1200</v>
      </c>
      <c r="D90" s="22"/>
      <c r="E90" s="23"/>
      <c r="F90" s="69"/>
      <c r="G90" s="69"/>
    </row>
    <row r="91" spans="1:8" ht="33.75" x14ac:dyDescent="0.25">
      <c r="C91" s="2" t="s">
        <v>1205</v>
      </c>
      <c r="D91" s="22"/>
      <c r="E91" s="23"/>
      <c r="F91" s="69"/>
      <c r="G91" s="69"/>
    </row>
    <row r="92" spans="1:8" x14ac:dyDescent="0.25">
      <c r="C92" s="2" t="s">
        <v>1201</v>
      </c>
      <c r="D92" s="22" t="s">
        <v>105</v>
      </c>
      <c r="E92" s="23">
        <v>7</v>
      </c>
      <c r="F92" s="69"/>
      <c r="G92" s="69">
        <f>$E92*F92</f>
        <v>0</v>
      </c>
    </row>
    <row r="93" spans="1:8" x14ac:dyDescent="0.25">
      <c r="C93" s="2" t="s">
        <v>1202</v>
      </c>
      <c r="D93" s="22" t="s">
        <v>105</v>
      </c>
      <c r="E93" s="23">
        <v>2</v>
      </c>
      <c r="F93" s="69"/>
      <c r="G93" s="69">
        <f>$E93*F93</f>
        <v>0</v>
      </c>
    </row>
    <row r="94" spans="1:8" x14ac:dyDescent="0.25">
      <c r="C94" s="2" t="s">
        <v>1203</v>
      </c>
      <c r="D94" s="22" t="s">
        <v>105</v>
      </c>
      <c r="E94" s="23">
        <v>3</v>
      </c>
      <c r="F94" s="69"/>
      <c r="G94" s="69">
        <f>$E94*F94</f>
        <v>0</v>
      </c>
    </row>
    <row r="95" spans="1:8" x14ac:dyDescent="0.25">
      <c r="C95" s="2" t="s">
        <v>1204</v>
      </c>
      <c r="D95" s="22" t="s">
        <v>105</v>
      </c>
      <c r="E95" s="23">
        <v>20</v>
      </c>
      <c r="F95" s="69"/>
      <c r="G95" s="69">
        <f>$E95*F95</f>
        <v>0</v>
      </c>
    </row>
    <row r="97" spans="1:8" x14ac:dyDescent="0.25">
      <c r="B97" s="56" t="s">
        <v>196</v>
      </c>
      <c r="C97" s="54" t="s">
        <v>172</v>
      </c>
      <c r="D97" s="67" t="s">
        <v>111</v>
      </c>
      <c r="E97" s="32">
        <v>100</v>
      </c>
      <c r="G97" s="82">
        <f>$E97*F97</f>
        <v>0</v>
      </c>
    </row>
    <row r="98" spans="1:8" ht="78.75" x14ac:dyDescent="0.25">
      <c r="C98" s="53" t="s">
        <v>173</v>
      </c>
    </row>
    <row r="100" spans="1:8" x14ac:dyDescent="0.25">
      <c r="B100" s="56" t="s">
        <v>197</v>
      </c>
      <c r="C100" s="54" t="s">
        <v>175</v>
      </c>
    </row>
    <row r="101" spans="1:8" ht="112.5" x14ac:dyDescent="0.25">
      <c r="C101" s="53" t="s">
        <v>176</v>
      </c>
    </row>
    <row r="102" spans="1:8" x14ac:dyDescent="0.25">
      <c r="C102" s="53" t="s">
        <v>177</v>
      </c>
      <c r="D102" s="67" t="s">
        <v>90</v>
      </c>
      <c r="E102" s="32">
        <v>23</v>
      </c>
      <c r="G102" s="82">
        <f>$E102*F102</f>
        <v>0</v>
      </c>
    </row>
    <row r="103" spans="1:8" x14ac:dyDescent="0.25">
      <c r="C103" s="53" t="s">
        <v>1233</v>
      </c>
      <c r="D103" s="67" t="s">
        <v>90</v>
      </c>
      <c r="E103" s="32">
        <v>1</v>
      </c>
      <c r="G103" s="82">
        <f>$E103*F103</f>
        <v>0</v>
      </c>
    </row>
    <row r="104" spans="1:8" x14ac:dyDescent="0.25">
      <c r="A104" s="337"/>
      <c r="C104" s="53" t="s">
        <v>1232</v>
      </c>
      <c r="D104" s="67" t="s">
        <v>90</v>
      </c>
      <c r="E104" s="32">
        <v>1</v>
      </c>
      <c r="G104" s="82">
        <f>$E104*F104</f>
        <v>0</v>
      </c>
      <c r="H104" s="301"/>
    </row>
    <row r="105" spans="1:8" x14ac:dyDescent="0.25">
      <c r="A105" s="337"/>
      <c r="H105" s="301"/>
    </row>
    <row r="106" spans="1:8" x14ac:dyDescent="0.25">
      <c r="A106" s="337"/>
      <c r="B106" s="56" t="s">
        <v>199</v>
      </c>
      <c r="C106" s="54" t="s">
        <v>1290</v>
      </c>
      <c r="H106" s="301"/>
    </row>
    <row r="107" spans="1:8" ht="33.75" x14ac:dyDescent="0.25">
      <c r="A107" s="337"/>
      <c r="C107" s="53" t="s">
        <v>1291</v>
      </c>
      <c r="H107" s="301"/>
    </row>
    <row r="108" spans="1:8" x14ac:dyDescent="0.25">
      <c r="A108" s="337"/>
      <c r="C108" s="53" t="s">
        <v>1292</v>
      </c>
      <c r="D108" s="67" t="s">
        <v>90</v>
      </c>
      <c r="E108" s="32">
        <v>25</v>
      </c>
      <c r="G108" s="82">
        <f>$E108*F108</f>
        <v>0</v>
      </c>
      <c r="H108" s="301"/>
    </row>
    <row r="109" spans="1:8" x14ac:dyDescent="0.25">
      <c r="A109" s="337"/>
      <c r="C109" s="53" t="s">
        <v>1293</v>
      </c>
      <c r="D109" s="67" t="s">
        <v>90</v>
      </c>
      <c r="E109" s="32">
        <v>25</v>
      </c>
      <c r="G109" s="82">
        <f>$E109*F109</f>
        <v>0</v>
      </c>
      <c r="H109" s="301"/>
    </row>
    <row r="111" spans="1:8" x14ac:dyDescent="0.25">
      <c r="A111" s="337"/>
      <c r="B111" s="56" t="s">
        <v>1306</v>
      </c>
      <c r="C111" s="54" t="s">
        <v>181</v>
      </c>
      <c r="D111" s="67" t="s">
        <v>56</v>
      </c>
      <c r="E111" s="23">
        <v>1</v>
      </c>
      <c r="G111" s="82">
        <f>$E111*F111</f>
        <v>0</v>
      </c>
      <c r="H111" s="301"/>
    </row>
    <row r="112" spans="1:8" ht="45" x14ac:dyDescent="0.25">
      <c r="A112" s="337"/>
      <c r="C112" s="53" t="s">
        <v>1234</v>
      </c>
      <c r="H112" s="301"/>
    </row>
    <row r="114" spans="1:8" x14ac:dyDescent="0.25">
      <c r="A114" s="337"/>
      <c r="B114" s="56" t="s">
        <v>203</v>
      </c>
      <c r="C114" s="54" t="s">
        <v>1218</v>
      </c>
      <c r="H114" s="301"/>
    </row>
    <row r="115" spans="1:8" ht="45" x14ac:dyDescent="0.25">
      <c r="A115" s="337"/>
      <c r="C115" s="53" t="s">
        <v>1219</v>
      </c>
      <c r="H115" s="301"/>
    </row>
    <row r="116" spans="1:8" x14ac:dyDescent="0.25">
      <c r="A116" s="337"/>
      <c r="C116" s="53" t="s">
        <v>1216</v>
      </c>
      <c r="D116" s="67" t="s">
        <v>105</v>
      </c>
      <c r="E116" s="32">
        <v>100</v>
      </c>
      <c r="G116" s="82">
        <f>$E116*F116</f>
        <v>0</v>
      </c>
      <c r="H116" s="301"/>
    </row>
    <row r="117" spans="1:8" x14ac:dyDescent="0.25">
      <c r="A117" s="337"/>
      <c r="C117" s="53" t="s">
        <v>1217</v>
      </c>
      <c r="D117" s="67" t="s">
        <v>105</v>
      </c>
      <c r="E117" s="32">
        <v>300</v>
      </c>
      <c r="G117" s="82">
        <f>$E117*F117</f>
        <v>0</v>
      </c>
      <c r="H117" s="301"/>
    </row>
    <row r="119" spans="1:8" x14ac:dyDescent="0.25">
      <c r="B119" s="56" t="s">
        <v>206</v>
      </c>
      <c r="C119" s="266" t="s">
        <v>1024</v>
      </c>
      <c r="D119" s="215"/>
      <c r="E119" s="215"/>
      <c r="F119" s="112"/>
      <c r="G119" s="112"/>
      <c r="H119" s="24"/>
    </row>
    <row r="120" spans="1:8" ht="33.75" x14ac:dyDescent="0.25">
      <c r="B120" s="208"/>
      <c r="C120" s="61" t="s">
        <v>1198</v>
      </c>
      <c r="D120" s="1"/>
      <c r="E120" s="271"/>
      <c r="F120" s="112"/>
      <c r="H120" s="24"/>
    </row>
    <row r="121" spans="1:8" x14ac:dyDescent="0.25">
      <c r="B121" s="208" t="s">
        <v>128</v>
      </c>
      <c r="C121" s="61" t="s">
        <v>1197</v>
      </c>
      <c r="D121" s="1" t="s">
        <v>105</v>
      </c>
      <c r="E121" s="271">
        <v>34</v>
      </c>
      <c r="F121" s="112"/>
      <c r="G121" s="82">
        <f>$E121*F121</f>
        <v>0</v>
      </c>
      <c r="H121" s="24"/>
    </row>
    <row r="122" spans="1:8" x14ac:dyDescent="0.25">
      <c r="B122" s="208" t="s">
        <v>130</v>
      </c>
      <c r="C122" s="61" t="s">
        <v>1199</v>
      </c>
      <c r="D122" s="1" t="s">
        <v>105</v>
      </c>
      <c r="E122" s="271">
        <v>12</v>
      </c>
      <c r="F122" s="112"/>
      <c r="G122" s="82">
        <f>$E122*F122</f>
        <v>0</v>
      </c>
      <c r="H122" s="24"/>
    </row>
    <row r="123" spans="1:8" x14ac:dyDescent="0.25">
      <c r="B123" s="208"/>
      <c r="C123" s="61"/>
      <c r="D123" s="1"/>
      <c r="E123" s="271"/>
      <c r="F123" s="112"/>
      <c r="H123" s="24"/>
    </row>
    <row r="124" spans="1:8" x14ac:dyDescent="0.25">
      <c r="B124" s="56" t="s">
        <v>207</v>
      </c>
      <c r="C124" s="54" t="s">
        <v>1215</v>
      </c>
      <c r="D124" s="16" t="s">
        <v>105</v>
      </c>
      <c r="E124" s="16">
        <v>40</v>
      </c>
      <c r="F124" s="91"/>
      <c r="G124" s="82">
        <f>$E124*F124</f>
        <v>0</v>
      </c>
    </row>
    <row r="125" spans="1:8" ht="56.25" x14ac:dyDescent="0.25">
      <c r="C125" s="53" t="s">
        <v>1214</v>
      </c>
      <c r="D125" s="16"/>
      <c r="E125" s="16"/>
      <c r="F125" s="91"/>
      <c r="G125" s="91"/>
    </row>
    <row r="126" spans="1:8" x14ac:dyDescent="0.25">
      <c r="D126" s="16"/>
      <c r="E126" s="16"/>
      <c r="F126" s="91"/>
      <c r="G126" s="91"/>
    </row>
    <row r="127" spans="1:8" x14ac:dyDescent="0.25">
      <c r="B127" s="56" t="s">
        <v>209</v>
      </c>
      <c r="C127" s="54" t="s">
        <v>1256</v>
      </c>
      <c r="D127" s="16" t="s">
        <v>90</v>
      </c>
      <c r="E127" s="16">
        <v>3</v>
      </c>
      <c r="F127" s="91"/>
      <c r="G127" s="82">
        <f>$E127*F127</f>
        <v>0</v>
      </c>
    </row>
    <row r="128" spans="1:8" ht="33.75" x14ac:dyDescent="0.25">
      <c r="C128" s="53" t="s">
        <v>1257</v>
      </c>
      <c r="D128" s="16"/>
      <c r="E128" s="16"/>
      <c r="F128" s="91"/>
      <c r="G128" s="91"/>
    </row>
    <row r="129" spans="1:8" x14ac:dyDescent="0.25">
      <c r="B129" s="208"/>
      <c r="C129" s="61"/>
      <c r="D129" s="1"/>
      <c r="E129" s="271"/>
      <c r="F129" s="112"/>
      <c r="H129" s="24"/>
    </row>
    <row r="130" spans="1:8" x14ac:dyDescent="0.25">
      <c r="A130" s="337"/>
      <c r="B130" s="56" t="s">
        <v>1307</v>
      </c>
      <c r="C130" s="54" t="s">
        <v>183</v>
      </c>
      <c r="D130" s="67" t="s">
        <v>111</v>
      </c>
      <c r="E130" s="32">
        <v>150</v>
      </c>
      <c r="G130" s="82">
        <f>$E130*F130</f>
        <v>0</v>
      </c>
      <c r="H130" s="301"/>
    </row>
    <row r="131" spans="1:8" ht="33.75" x14ac:dyDescent="0.25">
      <c r="A131" s="337"/>
      <c r="C131" s="53" t="s">
        <v>184</v>
      </c>
      <c r="H131" s="301"/>
    </row>
    <row r="132" spans="1:8" x14ac:dyDescent="0.25">
      <c r="A132" s="337"/>
      <c r="H132" s="301"/>
    </row>
    <row r="133" spans="1:8" x14ac:dyDescent="0.25">
      <c r="A133" s="337"/>
      <c r="B133" s="56" t="s">
        <v>1206</v>
      </c>
      <c r="C133" s="54" t="s">
        <v>146</v>
      </c>
      <c r="D133" s="67" t="s">
        <v>111</v>
      </c>
      <c r="E133" s="32">
        <v>100</v>
      </c>
      <c r="G133" s="82">
        <f>$E133*F133</f>
        <v>0</v>
      </c>
      <c r="H133" s="301"/>
    </row>
    <row r="134" spans="1:8" ht="33.75" x14ac:dyDescent="0.25">
      <c r="A134" s="337"/>
      <c r="C134" s="53" t="s">
        <v>186</v>
      </c>
      <c r="H134" s="301"/>
    </row>
    <row r="136" spans="1:8" x14ac:dyDescent="0.25">
      <c r="A136" s="337"/>
      <c r="B136" s="56" t="s">
        <v>1308</v>
      </c>
      <c r="C136" s="54" t="s">
        <v>704</v>
      </c>
      <c r="D136" s="67" t="s">
        <v>105</v>
      </c>
      <c r="E136" s="32">
        <v>520</v>
      </c>
      <c r="G136" s="82">
        <f>$E136*F136</f>
        <v>0</v>
      </c>
    </row>
    <row r="137" spans="1:8" ht="78.75" x14ac:dyDescent="0.25">
      <c r="A137" s="337"/>
      <c r="C137" s="53" t="s">
        <v>1235</v>
      </c>
    </row>
    <row r="138" spans="1:8" x14ac:dyDescent="0.25">
      <c r="A138" s="337"/>
    </row>
    <row r="139" spans="1:8" x14ac:dyDescent="0.25">
      <c r="A139" s="337"/>
      <c r="B139" s="42" t="s">
        <v>41</v>
      </c>
      <c r="C139" s="43" t="s">
        <v>189</v>
      </c>
      <c r="D139" s="63"/>
      <c r="E139" s="63"/>
      <c r="F139" s="93"/>
      <c r="G139" s="93">
        <f>SUM(G87:G138)</f>
        <v>0</v>
      </c>
      <c r="H139" s="44"/>
    </row>
    <row r="140" spans="1:8" x14ac:dyDescent="0.25">
      <c r="A140" s="337"/>
    </row>
    <row r="141" spans="1:8" x14ac:dyDescent="0.25">
      <c r="B141" s="95" t="s">
        <v>38</v>
      </c>
      <c r="C141" s="96" t="s">
        <v>61</v>
      </c>
      <c r="D141" s="97"/>
      <c r="E141" s="66"/>
      <c r="F141" s="179"/>
      <c r="G141" s="179"/>
      <c r="H141" s="65"/>
    </row>
    <row r="142" spans="1:8" x14ac:dyDescent="0.25">
      <c r="B142" s="16" t="s">
        <v>39</v>
      </c>
      <c r="C142" s="17" t="s">
        <v>42</v>
      </c>
      <c r="D142" s="39"/>
      <c r="G142" s="82">
        <f>G83</f>
        <v>0</v>
      </c>
    </row>
    <row r="143" spans="1:8" x14ac:dyDescent="0.25">
      <c r="B143" s="16" t="s">
        <v>41</v>
      </c>
      <c r="C143" s="17" t="s">
        <v>40</v>
      </c>
      <c r="D143" s="39"/>
      <c r="G143" s="82">
        <f>G139</f>
        <v>0</v>
      </c>
    </row>
    <row r="144" spans="1:8" s="289" customFormat="1" x14ac:dyDescent="0.25">
      <c r="A144" s="154"/>
      <c r="B144" s="95" t="s">
        <v>38</v>
      </c>
      <c r="C144" s="96" t="s">
        <v>61</v>
      </c>
      <c r="D144" s="97"/>
      <c r="E144" s="146"/>
      <c r="F144" s="170"/>
      <c r="G144" s="170">
        <f>SUM(G142:G143)</f>
        <v>0</v>
      </c>
      <c r="H144" s="14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92"/>
  <sheetViews>
    <sheetView zoomScaleNormal="100" zoomScaleSheetLayoutView="115" workbookViewId="0">
      <pane ySplit="7" topLeftCell="A617" activePane="bottomLeft" state="frozen"/>
      <selection pane="bottomLeft" activeCell="G635" sqref="G635"/>
    </sheetView>
  </sheetViews>
  <sheetFormatPr defaultRowHeight="11.25" x14ac:dyDescent="0.25"/>
  <cols>
    <col min="1" max="1" width="11.42578125" style="152" customWidth="1"/>
    <col min="2" max="2" width="7.28515625" style="56" customWidth="1"/>
    <col min="3" max="3" width="61.140625" style="53" customWidth="1"/>
    <col min="4" max="4" width="7.5703125" style="67" bestFit="1" customWidth="1"/>
    <col min="5" max="5" width="7" style="75" bestFit="1" customWidth="1"/>
    <col min="6" max="6" width="14.85546875" style="82" customWidth="1"/>
    <col min="7" max="7" width="15.42578125" style="82" bestFit="1" customWidth="1"/>
    <col min="8" max="8" width="17.28515625" style="33" customWidth="1"/>
    <col min="9" max="16384" width="9.140625" style="133"/>
  </cols>
  <sheetData>
    <row r="1" spans="1:8" x14ac:dyDescent="0.25">
      <c r="B1" s="1"/>
      <c r="C1" s="2"/>
      <c r="D1" s="22"/>
      <c r="E1" s="23"/>
      <c r="F1" s="69"/>
      <c r="G1" s="69"/>
      <c r="H1" s="24"/>
    </row>
    <row r="2" spans="1:8" x14ac:dyDescent="0.25">
      <c r="B2" s="3" t="s">
        <v>57</v>
      </c>
      <c r="C2" s="3"/>
      <c r="D2" s="25"/>
      <c r="E2" s="26"/>
      <c r="F2" s="89"/>
      <c r="G2" s="89"/>
      <c r="H2" s="27"/>
    </row>
    <row r="3" spans="1:8" x14ac:dyDescent="0.25">
      <c r="A3" s="336"/>
      <c r="B3" s="107"/>
      <c r="C3" s="34"/>
      <c r="D3" s="35"/>
      <c r="E3" s="36"/>
      <c r="F3" s="90"/>
      <c r="G3" s="90"/>
      <c r="H3" s="37"/>
    </row>
    <row r="4" spans="1:8" x14ac:dyDescent="0.25">
      <c r="A4" s="5" t="s">
        <v>0</v>
      </c>
      <c r="B4" s="6" t="s">
        <v>1</v>
      </c>
      <c r="C4" s="5" t="s">
        <v>2</v>
      </c>
      <c r="D4" s="5" t="s">
        <v>3</v>
      </c>
      <c r="E4" s="5" t="s">
        <v>4</v>
      </c>
      <c r="F4" s="6" t="s">
        <v>5</v>
      </c>
      <c r="G4" s="5" t="s">
        <v>6</v>
      </c>
      <c r="H4" s="5" t="s">
        <v>7</v>
      </c>
    </row>
    <row r="5" spans="1:8" x14ac:dyDescent="0.25">
      <c r="A5" s="153"/>
      <c r="B5" s="62"/>
      <c r="C5" s="8"/>
      <c r="D5" s="62"/>
      <c r="E5" s="62"/>
      <c r="F5" s="62"/>
      <c r="G5" s="7"/>
      <c r="H5" s="38"/>
    </row>
    <row r="6" spans="1:8" x14ac:dyDescent="0.25">
      <c r="B6" s="143" t="s">
        <v>43</v>
      </c>
      <c r="C6" s="20" t="s">
        <v>293</v>
      </c>
      <c r="D6" s="21"/>
      <c r="E6" s="30"/>
      <c r="F6" s="92"/>
      <c r="G6" s="92"/>
      <c r="H6" s="31"/>
    </row>
    <row r="7" spans="1:8" s="72" customFormat="1" x14ac:dyDescent="0.25">
      <c r="A7" s="152"/>
      <c r="B7" s="1"/>
      <c r="C7" s="2"/>
      <c r="D7" s="22"/>
      <c r="E7" s="60"/>
      <c r="F7" s="69"/>
      <c r="G7" s="69"/>
      <c r="H7" s="24"/>
    </row>
    <row r="8" spans="1:8" s="289" customFormat="1" x14ac:dyDescent="0.25">
      <c r="A8" s="152"/>
      <c r="B8" s="126" t="s">
        <v>45</v>
      </c>
      <c r="C8" s="172" t="s">
        <v>31</v>
      </c>
      <c r="D8" s="104"/>
      <c r="E8" s="104"/>
      <c r="F8" s="177"/>
      <c r="G8" s="108"/>
      <c r="H8" s="111"/>
    </row>
    <row r="9" spans="1:8" x14ac:dyDescent="0.25">
      <c r="B9" s="1"/>
      <c r="C9" s="15"/>
      <c r="D9" s="60"/>
      <c r="E9" s="60"/>
      <c r="F9" s="69"/>
      <c r="G9" s="76"/>
    </row>
    <row r="10" spans="1:8" ht="22.5" x14ac:dyDescent="0.25">
      <c r="B10" s="1" t="s">
        <v>294</v>
      </c>
      <c r="C10" s="2" t="s">
        <v>295</v>
      </c>
      <c r="D10" s="60" t="s">
        <v>56</v>
      </c>
      <c r="E10" s="60">
        <v>1</v>
      </c>
      <c r="F10" s="69"/>
      <c r="G10" s="82">
        <f>$E10*F10</f>
        <v>0</v>
      </c>
    </row>
    <row r="11" spans="1:8" x14ac:dyDescent="0.25">
      <c r="B11" s="1"/>
      <c r="C11" s="2"/>
      <c r="D11" s="60"/>
      <c r="E11" s="60"/>
      <c r="F11" s="69"/>
      <c r="G11" s="76"/>
    </row>
    <row r="12" spans="1:8" ht="45" x14ac:dyDescent="0.25">
      <c r="B12" s="1" t="s">
        <v>296</v>
      </c>
      <c r="C12" s="2" t="s">
        <v>297</v>
      </c>
      <c r="D12" s="60" t="s">
        <v>105</v>
      </c>
      <c r="E12" s="60">
        <v>125</v>
      </c>
      <c r="F12" s="69"/>
      <c r="G12" s="82">
        <f>$E12*F12</f>
        <v>0</v>
      </c>
    </row>
    <row r="13" spans="1:8" x14ac:dyDescent="0.25">
      <c r="B13" s="1"/>
      <c r="C13" s="2"/>
      <c r="D13" s="60"/>
      <c r="E13" s="60"/>
      <c r="F13" s="69"/>
      <c r="G13" s="76"/>
    </row>
    <row r="14" spans="1:8" ht="22.5" x14ac:dyDescent="0.25">
      <c r="B14" s="1" t="s">
        <v>298</v>
      </c>
      <c r="C14" s="2" t="s">
        <v>299</v>
      </c>
      <c r="D14" s="60" t="s">
        <v>300</v>
      </c>
      <c r="E14" s="60">
        <v>4</v>
      </c>
      <c r="F14" s="69"/>
      <c r="G14" s="82">
        <f>$E14*F14</f>
        <v>0</v>
      </c>
    </row>
    <row r="15" spans="1:8" x14ac:dyDescent="0.25">
      <c r="B15" s="1"/>
      <c r="C15" s="2"/>
      <c r="D15" s="60"/>
      <c r="E15" s="60"/>
      <c r="F15" s="69"/>
      <c r="G15" s="76"/>
    </row>
    <row r="16" spans="1:8" ht="22.5" x14ac:dyDescent="0.25">
      <c r="B16" s="1" t="s">
        <v>301</v>
      </c>
      <c r="C16" s="2" t="s">
        <v>302</v>
      </c>
      <c r="D16" s="60" t="s">
        <v>303</v>
      </c>
      <c r="E16" s="60">
        <v>1</v>
      </c>
      <c r="F16" s="69"/>
      <c r="G16" s="82">
        <f>$E16*F16</f>
        <v>0</v>
      </c>
    </row>
    <row r="17" spans="1:8" x14ac:dyDescent="0.25">
      <c r="B17" s="1"/>
      <c r="C17" s="2"/>
      <c r="D17" s="60"/>
      <c r="E17" s="60"/>
      <c r="F17" s="69"/>
      <c r="G17" s="76"/>
    </row>
    <row r="18" spans="1:8" ht="22.5" x14ac:dyDescent="0.25">
      <c r="B18" s="1" t="s">
        <v>304</v>
      </c>
      <c r="C18" s="2" t="s">
        <v>305</v>
      </c>
      <c r="D18" s="60" t="s">
        <v>303</v>
      </c>
      <c r="E18" s="60">
        <v>2</v>
      </c>
      <c r="F18" s="69"/>
      <c r="G18" s="82">
        <f>$E18*F18</f>
        <v>0</v>
      </c>
    </row>
    <row r="19" spans="1:8" x14ac:dyDescent="0.25">
      <c r="B19" s="1"/>
      <c r="C19" s="2"/>
      <c r="D19" s="60"/>
      <c r="E19" s="60"/>
      <c r="F19" s="69"/>
      <c r="G19" s="76"/>
    </row>
    <row r="20" spans="1:8" ht="22.5" x14ac:dyDescent="0.25">
      <c r="B20" s="1" t="s">
        <v>306</v>
      </c>
      <c r="C20" s="2" t="s">
        <v>307</v>
      </c>
      <c r="D20" s="60" t="s">
        <v>303</v>
      </c>
      <c r="E20" s="60">
        <v>1</v>
      </c>
      <c r="F20" s="69"/>
      <c r="G20" s="82">
        <f>$E20*F20</f>
        <v>0</v>
      </c>
    </row>
    <row r="21" spans="1:8" x14ac:dyDescent="0.25">
      <c r="B21" s="1"/>
      <c r="C21" s="2"/>
      <c r="D21" s="60"/>
      <c r="E21" s="60"/>
      <c r="F21" s="69"/>
      <c r="G21" s="76"/>
    </row>
    <row r="22" spans="1:8" ht="22.5" x14ac:dyDescent="0.25">
      <c r="B22" s="1" t="s">
        <v>308</v>
      </c>
      <c r="C22" s="2" t="s">
        <v>309</v>
      </c>
      <c r="D22" s="60" t="s">
        <v>303</v>
      </c>
      <c r="E22" s="60">
        <v>7</v>
      </c>
      <c r="F22" s="69"/>
      <c r="G22" s="82">
        <f>$E22*F22</f>
        <v>0</v>
      </c>
    </row>
    <row r="23" spans="1:8" x14ac:dyDescent="0.25">
      <c r="B23" s="1"/>
      <c r="C23" s="2"/>
      <c r="D23" s="60"/>
      <c r="E23" s="60"/>
      <c r="F23" s="69"/>
      <c r="G23" s="76"/>
    </row>
    <row r="24" spans="1:8" ht="22.5" x14ac:dyDescent="0.25">
      <c r="B24" s="1" t="s">
        <v>310</v>
      </c>
      <c r="C24" s="2" t="s">
        <v>311</v>
      </c>
      <c r="D24" s="60" t="s">
        <v>303</v>
      </c>
      <c r="E24" s="60">
        <v>9</v>
      </c>
      <c r="F24" s="69"/>
      <c r="G24" s="82">
        <f>$E24*F24</f>
        <v>0</v>
      </c>
    </row>
    <row r="25" spans="1:8" x14ac:dyDescent="0.25">
      <c r="B25" s="1"/>
      <c r="C25" s="2"/>
      <c r="D25" s="60"/>
      <c r="E25" s="60"/>
      <c r="F25" s="69"/>
      <c r="G25" s="76"/>
    </row>
    <row r="26" spans="1:8" x14ac:dyDescent="0.25">
      <c r="B26" s="1" t="s">
        <v>312</v>
      </c>
      <c r="C26" s="2" t="s">
        <v>313</v>
      </c>
      <c r="D26" s="60" t="s">
        <v>303</v>
      </c>
      <c r="E26" s="60">
        <v>2</v>
      </c>
      <c r="F26" s="69"/>
      <c r="G26" s="82">
        <f>$E26*F26</f>
        <v>0</v>
      </c>
    </row>
    <row r="27" spans="1:8" x14ac:dyDescent="0.25">
      <c r="B27" s="1"/>
      <c r="C27" s="2"/>
      <c r="D27" s="60"/>
      <c r="E27" s="60"/>
      <c r="F27" s="69"/>
      <c r="G27" s="76"/>
    </row>
    <row r="28" spans="1:8" x14ac:dyDescent="0.25">
      <c r="B28" s="1" t="s">
        <v>314</v>
      </c>
      <c r="C28" s="2" t="s">
        <v>315</v>
      </c>
      <c r="D28" s="60" t="s">
        <v>303</v>
      </c>
      <c r="E28" s="60">
        <v>20</v>
      </c>
      <c r="F28" s="69"/>
      <c r="G28" s="82">
        <f>$E28*F28</f>
        <v>0</v>
      </c>
    </row>
    <row r="29" spans="1:8" x14ac:dyDescent="0.25">
      <c r="B29" s="1"/>
      <c r="C29" s="2"/>
      <c r="D29" s="60"/>
      <c r="E29" s="60"/>
      <c r="F29" s="69"/>
      <c r="G29" s="76"/>
    </row>
    <row r="30" spans="1:8" ht="22.5" x14ac:dyDescent="0.25">
      <c r="B30" s="1" t="s">
        <v>316</v>
      </c>
      <c r="C30" s="2" t="s">
        <v>317</v>
      </c>
      <c r="D30" s="60" t="s">
        <v>90</v>
      </c>
      <c r="E30" s="60">
        <v>11</v>
      </c>
      <c r="F30" s="69"/>
      <c r="G30" s="82">
        <f>$E30*F30</f>
        <v>0</v>
      </c>
    </row>
    <row r="31" spans="1:8" x14ac:dyDescent="0.25">
      <c r="B31" s="1"/>
      <c r="C31" s="2"/>
      <c r="D31" s="60"/>
      <c r="E31" s="60"/>
      <c r="F31" s="69"/>
      <c r="G31" s="76"/>
    </row>
    <row r="32" spans="1:8" s="289" customFormat="1" x14ac:dyDescent="0.25">
      <c r="A32" s="152"/>
      <c r="B32" s="126" t="s">
        <v>45</v>
      </c>
      <c r="C32" s="172" t="s">
        <v>31</v>
      </c>
      <c r="D32" s="306"/>
      <c r="E32" s="104"/>
      <c r="F32" s="177"/>
      <c r="G32" s="108">
        <f>SUM(G9:G31)</f>
        <v>0</v>
      </c>
      <c r="H32" s="74"/>
    </row>
    <row r="33" spans="1:8" x14ac:dyDescent="0.25">
      <c r="D33" s="75"/>
      <c r="G33" s="79"/>
    </row>
    <row r="34" spans="1:8" s="289" customFormat="1" x14ac:dyDescent="0.25">
      <c r="A34" s="152"/>
      <c r="B34" s="126" t="s">
        <v>47</v>
      </c>
      <c r="C34" s="172" t="s">
        <v>318</v>
      </c>
      <c r="D34" s="104"/>
      <c r="E34" s="104"/>
      <c r="F34" s="177"/>
      <c r="G34" s="108"/>
      <c r="H34" s="74"/>
    </row>
    <row r="35" spans="1:8" s="130" customFormat="1" x14ac:dyDescent="0.25">
      <c r="A35" s="152"/>
      <c r="B35" s="1"/>
      <c r="C35" s="15"/>
      <c r="D35" s="109"/>
      <c r="E35" s="109"/>
      <c r="F35" s="69"/>
      <c r="G35" s="125"/>
      <c r="H35" s="24"/>
    </row>
    <row r="36" spans="1:8" s="72" customFormat="1" x14ac:dyDescent="0.25">
      <c r="A36" s="152"/>
      <c r="B36" s="1"/>
      <c r="C36" s="127" t="s">
        <v>319</v>
      </c>
      <c r="D36" s="1"/>
      <c r="E36" s="112"/>
      <c r="F36" s="112"/>
      <c r="G36" s="112"/>
      <c r="H36" s="58"/>
    </row>
    <row r="37" spans="1:8" ht="157.5" x14ac:dyDescent="0.25">
      <c r="C37" s="189" t="s">
        <v>320</v>
      </c>
      <c r="D37" s="56"/>
      <c r="E37" s="100"/>
      <c r="F37" s="100"/>
      <c r="G37" s="100"/>
      <c r="H37" s="57"/>
    </row>
    <row r="38" spans="1:8" ht="45" x14ac:dyDescent="0.25">
      <c r="C38" s="189" t="s">
        <v>321</v>
      </c>
      <c r="D38" s="56"/>
      <c r="F38" s="75"/>
      <c r="H38" s="57"/>
    </row>
    <row r="39" spans="1:8" ht="123.75" x14ac:dyDescent="0.25">
      <c r="C39" s="189" t="s">
        <v>322</v>
      </c>
      <c r="D39" s="56"/>
      <c r="F39" s="75"/>
      <c r="H39" s="57"/>
    </row>
    <row r="40" spans="1:8" ht="168.75" x14ac:dyDescent="0.25">
      <c r="C40" s="128" t="s">
        <v>323</v>
      </c>
      <c r="D40" s="56"/>
      <c r="F40" s="75"/>
      <c r="H40" s="57"/>
    </row>
    <row r="41" spans="1:8" ht="33.75" x14ac:dyDescent="0.25">
      <c r="C41" s="128" t="s">
        <v>324</v>
      </c>
      <c r="D41" s="56"/>
      <c r="F41" s="75"/>
      <c r="H41" s="57"/>
    </row>
    <row r="42" spans="1:8" ht="45" x14ac:dyDescent="0.25">
      <c r="C42" s="128" t="s">
        <v>325</v>
      </c>
      <c r="D42" s="56"/>
      <c r="F42" s="75"/>
      <c r="H42" s="57"/>
    </row>
    <row r="43" spans="1:8" ht="123.75" x14ac:dyDescent="0.25">
      <c r="C43" s="128" t="s">
        <v>326</v>
      </c>
      <c r="D43" s="56"/>
      <c r="F43" s="75"/>
      <c r="H43" s="57"/>
    </row>
    <row r="44" spans="1:8" x14ac:dyDescent="0.25">
      <c r="C44" s="129"/>
      <c r="D44" s="56"/>
      <c r="F44" s="75"/>
      <c r="H44" s="57"/>
    </row>
    <row r="45" spans="1:8" s="72" customFormat="1" x14ac:dyDescent="0.25">
      <c r="A45" s="152"/>
      <c r="B45" s="227"/>
      <c r="C45" s="173" t="s">
        <v>685</v>
      </c>
      <c r="D45" s="227"/>
      <c r="E45" s="284"/>
      <c r="F45" s="284"/>
      <c r="G45" s="308"/>
      <c r="H45" s="281"/>
    </row>
    <row r="46" spans="1:8" s="72" customFormat="1" x14ac:dyDescent="0.25">
      <c r="A46" s="152"/>
      <c r="B46" s="1"/>
      <c r="C46" s="15"/>
      <c r="D46" s="1"/>
      <c r="E46" s="60"/>
      <c r="F46" s="60"/>
      <c r="G46" s="69"/>
      <c r="H46" s="58"/>
    </row>
    <row r="47" spans="1:8" ht="45" x14ac:dyDescent="0.25">
      <c r="B47" s="1" t="s">
        <v>1309</v>
      </c>
      <c r="C47" s="53" t="s">
        <v>327</v>
      </c>
      <c r="D47" s="56" t="s">
        <v>56</v>
      </c>
      <c r="E47" s="75">
        <v>1</v>
      </c>
      <c r="F47" s="75"/>
      <c r="G47" s="82">
        <f>$E47*F47</f>
        <v>0</v>
      </c>
      <c r="H47" s="57"/>
    </row>
    <row r="48" spans="1:8" s="130" customFormat="1" x14ac:dyDescent="0.25">
      <c r="A48" s="154"/>
      <c r="B48" s="1"/>
      <c r="C48" s="15"/>
      <c r="D48" s="64"/>
      <c r="E48" s="109"/>
      <c r="F48" s="109"/>
      <c r="G48" s="113"/>
      <c r="H48" s="59"/>
    </row>
    <row r="49" spans="1:8" ht="22.5" x14ac:dyDescent="0.25">
      <c r="B49" s="1" t="s">
        <v>1310</v>
      </c>
      <c r="C49" s="53" t="s">
        <v>328</v>
      </c>
      <c r="D49" s="56" t="s">
        <v>329</v>
      </c>
      <c r="E49" s="75">
        <v>70</v>
      </c>
      <c r="F49" s="75"/>
      <c r="G49" s="82">
        <f>$E49*F49</f>
        <v>0</v>
      </c>
      <c r="H49" s="57"/>
    </row>
    <row r="50" spans="1:8" x14ac:dyDescent="0.25">
      <c r="A50" s="154"/>
      <c r="B50" s="1"/>
      <c r="C50" s="54"/>
      <c r="D50" s="56"/>
      <c r="F50" s="75"/>
      <c r="H50" s="57"/>
    </row>
    <row r="51" spans="1:8" ht="45" x14ac:dyDescent="0.25">
      <c r="B51" s="1" t="s">
        <v>1311</v>
      </c>
      <c r="C51" s="53" t="s">
        <v>330</v>
      </c>
      <c r="D51" s="56" t="s">
        <v>56</v>
      </c>
      <c r="E51" s="75">
        <v>1</v>
      </c>
      <c r="F51" s="75"/>
      <c r="G51" s="82">
        <f>$E51*F51</f>
        <v>0</v>
      </c>
      <c r="H51" s="57"/>
    </row>
    <row r="52" spans="1:8" x14ac:dyDescent="0.25">
      <c r="A52" s="154"/>
      <c r="B52" s="1"/>
      <c r="D52" s="56"/>
      <c r="F52" s="75"/>
      <c r="H52" s="57"/>
    </row>
    <row r="53" spans="1:8" ht="22.5" x14ac:dyDescent="0.25">
      <c r="B53" s="1" t="s">
        <v>1312</v>
      </c>
      <c r="C53" s="53" t="s">
        <v>331</v>
      </c>
      <c r="D53" s="56" t="s">
        <v>56</v>
      </c>
      <c r="E53" s="75">
        <v>1</v>
      </c>
      <c r="F53" s="75"/>
      <c r="G53" s="82">
        <f>$E53*F53</f>
        <v>0</v>
      </c>
      <c r="H53" s="57"/>
    </row>
    <row r="54" spans="1:8" x14ac:dyDescent="0.25">
      <c r="D54" s="56"/>
      <c r="F54" s="75"/>
      <c r="H54" s="57"/>
    </row>
    <row r="55" spans="1:8" s="130" customFormat="1" x14ac:dyDescent="0.25">
      <c r="A55" s="154"/>
      <c r="B55" s="227"/>
      <c r="C55" s="173" t="s">
        <v>686</v>
      </c>
      <c r="D55" s="210"/>
      <c r="E55" s="229"/>
      <c r="F55" s="229"/>
      <c r="G55" s="282"/>
      <c r="H55" s="283"/>
    </row>
    <row r="56" spans="1:8" s="130" customFormat="1" x14ac:dyDescent="0.25">
      <c r="A56" s="154"/>
      <c r="B56" s="1"/>
      <c r="C56" s="15"/>
      <c r="D56" s="64"/>
      <c r="E56" s="109"/>
      <c r="F56" s="109"/>
      <c r="G56" s="113"/>
      <c r="H56" s="59"/>
    </row>
    <row r="57" spans="1:8" ht="90" x14ac:dyDescent="0.25">
      <c r="B57" s="1" t="s">
        <v>1313</v>
      </c>
      <c r="C57" s="53" t="s">
        <v>332</v>
      </c>
      <c r="D57" s="56" t="s">
        <v>333</v>
      </c>
      <c r="E57" s="75">
        <f>E49*1.2*0.6</f>
        <v>50.4</v>
      </c>
      <c r="F57" s="75"/>
      <c r="G57" s="82">
        <f>$E57*F57</f>
        <v>0</v>
      </c>
      <c r="H57" s="57"/>
    </row>
    <row r="58" spans="1:8" x14ac:dyDescent="0.25">
      <c r="D58" s="56"/>
      <c r="F58" s="75"/>
      <c r="H58" s="57"/>
    </row>
    <row r="59" spans="1:8" ht="22.5" x14ac:dyDescent="0.25">
      <c r="B59" s="1" t="s">
        <v>1314</v>
      </c>
      <c r="C59" s="53" t="s">
        <v>334</v>
      </c>
      <c r="D59" s="56" t="s">
        <v>333</v>
      </c>
      <c r="E59" s="75">
        <f>+E49*0.6*0.4</f>
        <v>16.8</v>
      </c>
      <c r="F59" s="100"/>
      <c r="G59" s="82">
        <f>$E59*F59</f>
        <v>0</v>
      </c>
      <c r="H59" s="57"/>
    </row>
    <row r="60" spans="1:8" x14ac:dyDescent="0.25">
      <c r="D60" s="56"/>
      <c r="F60" s="75"/>
      <c r="H60" s="57"/>
    </row>
    <row r="61" spans="1:8" ht="101.25" x14ac:dyDescent="0.25">
      <c r="B61" s="1" t="s">
        <v>1315</v>
      </c>
      <c r="C61" s="53" t="s">
        <v>335</v>
      </c>
      <c r="D61" s="56" t="s">
        <v>333</v>
      </c>
      <c r="E61" s="75">
        <f>+E57-E59+E75</f>
        <v>39.599999999999994</v>
      </c>
      <c r="F61" s="75"/>
      <c r="G61" s="82">
        <f>$E61*F61</f>
        <v>0</v>
      </c>
      <c r="H61" s="57"/>
    </row>
    <row r="62" spans="1:8" x14ac:dyDescent="0.25">
      <c r="D62" s="56"/>
      <c r="E62" s="100"/>
      <c r="F62" s="100"/>
      <c r="G62" s="100"/>
      <c r="H62" s="57"/>
    </row>
    <row r="63" spans="1:8" s="130" customFormat="1" ht="67.5" x14ac:dyDescent="0.25">
      <c r="A63" s="152"/>
      <c r="B63" s="1" t="s">
        <v>1316</v>
      </c>
      <c r="C63" s="131" t="s">
        <v>336</v>
      </c>
      <c r="D63" s="115"/>
      <c r="E63" s="75"/>
      <c r="F63" s="109"/>
      <c r="G63" s="82"/>
      <c r="H63" s="59"/>
    </row>
    <row r="64" spans="1:8" s="130" customFormat="1" ht="45" x14ac:dyDescent="0.25">
      <c r="A64" s="154"/>
      <c r="B64" s="1"/>
      <c r="C64" s="132" t="s">
        <v>337</v>
      </c>
      <c r="D64" s="115"/>
      <c r="E64" s="75"/>
      <c r="F64" s="109"/>
      <c r="G64" s="82"/>
      <c r="H64" s="59"/>
    </row>
    <row r="65" spans="1:8" s="130" customFormat="1" ht="33.75" x14ac:dyDescent="0.25">
      <c r="A65" s="154"/>
      <c r="B65" s="1"/>
      <c r="C65" s="77" t="s">
        <v>338</v>
      </c>
      <c r="D65" s="115"/>
      <c r="E65" s="75"/>
      <c r="F65" s="109"/>
      <c r="G65" s="82"/>
      <c r="H65" s="59"/>
    </row>
    <row r="66" spans="1:8" s="130" customFormat="1" x14ac:dyDescent="0.25">
      <c r="A66" s="154"/>
      <c r="B66" s="1"/>
      <c r="C66" s="77" t="s">
        <v>339</v>
      </c>
      <c r="D66" s="115" t="s">
        <v>56</v>
      </c>
      <c r="E66" s="75">
        <v>1</v>
      </c>
      <c r="F66" s="60"/>
      <c r="G66" s="82">
        <f>$E66*F66</f>
        <v>0</v>
      </c>
      <c r="H66" s="59"/>
    </row>
    <row r="67" spans="1:8" s="130" customFormat="1" x14ac:dyDescent="0.25">
      <c r="A67" s="154"/>
      <c r="B67" s="1"/>
      <c r="C67" s="77" t="s">
        <v>340</v>
      </c>
      <c r="D67" s="115" t="s">
        <v>56</v>
      </c>
      <c r="E67" s="75">
        <v>1</v>
      </c>
      <c r="F67" s="60"/>
      <c r="G67" s="82">
        <f>$E67*F67</f>
        <v>0</v>
      </c>
      <c r="H67" s="59"/>
    </row>
    <row r="68" spans="1:8" x14ac:dyDescent="0.25">
      <c r="D68" s="56"/>
      <c r="F68" s="75"/>
      <c r="H68" s="57"/>
    </row>
    <row r="69" spans="1:8" ht="22.5" x14ac:dyDescent="0.25">
      <c r="B69" s="1" t="s">
        <v>1317</v>
      </c>
      <c r="C69" s="53" t="s">
        <v>341</v>
      </c>
      <c r="D69" s="56" t="s">
        <v>342</v>
      </c>
      <c r="E69" s="75">
        <v>10</v>
      </c>
      <c r="F69" s="60"/>
      <c r="G69" s="82">
        <f>$E69*F69</f>
        <v>0</v>
      </c>
      <c r="H69" s="57"/>
    </row>
    <row r="70" spans="1:8" x14ac:dyDescent="0.25">
      <c r="D70" s="1"/>
      <c r="E70" s="60"/>
      <c r="F70" s="60"/>
      <c r="H70" s="57"/>
    </row>
    <row r="71" spans="1:8" ht="33.75" x14ac:dyDescent="0.25">
      <c r="B71" s="1" t="s">
        <v>1318</v>
      </c>
      <c r="C71" s="53" t="s">
        <v>343</v>
      </c>
      <c r="D71" s="56" t="s">
        <v>342</v>
      </c>
      <c r="E71" s="75">
        <v>10</v>
      </c>
      <c r="F71" s="60"/>
      <c r="G71" s="82">
        <f>$E71*F71</f>
        <v>0</v>
      </c>
      <c r="H71" s="57"/>
    </row>
    <row r="72" spans="1:8" x14ac:dyDescent="0.25">
      <c r="D72" s="1"/>
      <c r="E72" s="60"/>
      <c r="F72" s="60"/>
      <c r="H72" s="57"/>
    </row>
    <row r="73" spans="1:8" ht="33.75" x14ac:dyDescent="0.25">
      <c r="B73" s="1" t="s">
        <v>1319</v>
      </c>
      <c r="C73" s="53" t="s">
        <v>344</v>
      </c>
      <c r="D73" s="56" t="s">
        <v>345</v>
      </c>
      <c r="E73" s="75">
        <f>+E57*1.35-E61</f>
        <v>28.440000000000012</v>
      </c>
      <c r="F73" s="60"/>
      <c r="G73" s="82">
        <f>$E73*F73</f>
        <v>0</v>
      </c>
      <c r="H73" s="57"/>
    </row>
    <row r="74" spans="1:8" x14ac:dyDescent="0.25">
      <c r="D74" s="56"/>
      <c r="F74" s="60"/>
      <c r="H74" s="57"/>
    </row>
    <row r="75" spans="1:8" ht="33.75" x14ac:dyDescent="0.25">
      <c r="B75" s="1" t="s">
        <v>1320</v>
      </c>
      <c r="C75" s="53" t="s">
        <v>346</v>
      </c>
      <c r="D75" s="115" t="s">
        <v>345</v>
      </c>
      <c r="E75" s="75">
        <v>6</v>
      </c>
      <c r="F75" s="60"/>
      <c r="G75" s="82">
        <f>$E75*F75</f>
        <v>0</v>
      </c>
      <c r="H75" s="57"/>
    </row>
    <row r="76" spans="1:8" x14ac:dyDescent="0.25">
      <c r="D76" s="115"/>
      <c r="F76" s="60"/>
      <c r="H76" s="57"/>
    </row>
    <row r="77" spans="1:8" ht="22.5" x14ac:dyDescent="0.25">
      <c r="B77" s="1" t="s">
        <v>1321</v>
      </c>
      <c r="C77" s="53" t="s">
        <v>347</v>
      </c>
      <c r="D77" s="115" t="s">
        <v>329</v>
      </c>
      <c r="E77" s="75">
        <v>12</v>
      </c>
      <c r="F77" s="60"/>
      <c r="G77" s="82">
        <f>$E77*F77</f>
        <v>0</v>
      </c>
      <c r="H77" s="57"/>
    </row>
    <row r="78" spans="1:8" x14ac:dyDescent="0.25">
      <c r="D78" s="115"/>
      <c r="F78" s="60"/>
      <c r="H78" s="57"/>
    </row>
    <row r="79" spans="1:8" ht="22.5" x14ac:dyDescent="0.25">
      <c r="B79" s="1" t="s">
        <v>1322</v>
      </c>
      <c r="C79" s="53" t="s">
        <v>348</v>
      </c>
      <c r="D79" s="56" t="s">
        <v>345</v>
      </c>
      <c r="E79" s="75">
        <v>6.5</v>
      </c>
      <c r="F79" s="60"/>
      <c r="G79" s="82">
        <f>$E79*F79</f>
        <v>0</v>
      </c>
      <c r="H79" s="57"/>
    </row>
    <row r="80" spans="1:8" x14ac:dyDescent="0.25">
      <c r="D80" s="1"/>
      <c r="E80" s="60"/>
      <c r="F80" s="60"/>
      <c r="H80" s="57"/>
    </row>
    <row r="81" spans="1:8" ht="33.75" x14ac:dyDescent="0.25">
      <c r="B81" s="1" t="s">
        <v>1323</v>
      </c>
      <c r="C81" s="53" t="s">
        <v>349</v>
      </c>
      <c r="D81" s="115" t="s">
        <v>56</v>
      </c>
      <c r="E81" s="75">
        <v>1</v>
      </c>
      <c r="F81" s="75"/>
      <c r="G81" s="82">
        <f>$E81*F81</f>
        <v>0</v>
      </c>
      <c r="H81" s="57"/>
    </row>
    <row r="82" spans="1:8" x14ac:dyDescent="0.25">
      <c r="D82" s="1"/>
      <c r="E82" s="60"/>
      <c r="F82" s="60"/>
      <c r="H82" s="57"/>
    </row>
    <row r="83" spans="1:8" s="72" customFormat="1" x14ac:dyDescent="0.25">
      <c r="A83" s="152"/>
      <c r="B83" s="227"/>
      <c r="C83" s="173" t="s">
        <v>687</v>
      </c>
      <c r="D83" s="227"/>
      <c r="E83" s="284"/>
      <c r="F83" s="232"/>
      <c r="G83" s="308"/>
      <c r="H83" s="281"/>
    </row>
    <row r="84" spans="1:8" s="72" customFormat="1" x14ac:dyDescent="0.25">
      <c r="A84" s="152"/>
      <c r="B84" s="1"/>
      <c r="C84" s="15"/>
      <c r="D84" s="1"/>
      <c r="E84" s="60"/>
      <c r="F84" s="112"/>
      <c r="G84" s="69"/>
      <c r="H84" s="58"/>
    </row>
    <row r="85" spans="1:8" ht="45" x14ac:dyDescent="0.25">
      <c r="B85" s="1" t="s">
        <v>1324</v>
      </c>
      <c r="C85" s="53" t="s">
        <v>350</v>
      </c>
      <c r="D85" s="56" t="s">
        <v>329</v>
      </c>
      <c r="E85" s="75">
        <f>6*60</f>
        <v>360</v>
      </c>
      <c r="F85" s="112"/>
      <c r="G85" s="82">
        <f>$E85*F85</f>
        <v>0</v>
      </c>
      <c r="H85" s="57"/>
    </row>
    <row r="86" spans="1:8" x14ac:dyDescent="0.25">
      <c r="D86" s="56"/>
      <c r="F86" s="75"/>
      <c r="H86" s="57"/>
    </row>
    <row r="87" spans="1:8" ht="45" x14ac:dyDescent="0.25">
      <c r="B87" s="1" t="s">
        <v>1325</v>
      </c>
      <c r="C87" s="53" t="s">
        <v>351</v>
      </c>
      <c r="D87" s="56" t="s">
        <v>329</v>
      </c>
      <c r="E87" s="75">
        <v>180</v>
      </c>
      <c r="F87" s="112"/>
      <c r="G87" s="82">
        <f>$E87*F87</f>
        <v>0</v>
      </c>
      <c r="H87" s="57"/>
    </row>
    <row r="88" spans="1:8" x14ac:dyDescent="0.25">
      <c r="D88" s="56"/>
      <c r="F88" s="75"/>
      <c r="H88" s="57"/>
    </row>
    <row r="89" spans="1:8" ht="56.25" x14ac:dyDescent="0.25">
      <c r="B89" s="1" t="s">
        <v>1326</v>
      </c>
      <c r="C89" s="53" t="s">
        <v>352</v>
      </c>
      <c r="D89" s="56" t="s">
        <v>329</v>
      </c>
      <c r="E89" s="75">
        <f>6*80</f>
        <v>480</v>
      </c>
      <c r="F89" s="112"/>
      <c r="G89" s="82">
        <f>$E89*F89</f>
        <v>0</v>
      </c>
      <c r="H89" s="57"/>
    </row>
    <row r="90" spans="1:8" x14ac:dyDescent="0.25">
      <c r="D90" s="56"/>
      <c r="F90" s="75"/>
      <c r="H90" s="57"/>
    </row>
    <row r="91" spans="1:8" ht="33.75" x14ac:dyDescent="0.25">
      <c r="B91" s="1" t="s">
        <v>1327</v>
      </c>
      <c r="C91" s="53" t="s">
        <v>353</v>
      </c>
      <c r="D91" s="56" t="s">
        <v>56</v>
      </c>
      <c r="E91" s="75">
        <v>2</v>
      </c>
      <c r="F91" s="112"/>
      <c r="G91" s="82">
        <f>$E91*F91</f>
        <v>0</v>
      </c>
      <c r="H91" s="57"/>
    </row>
    <row r="92" spans="1:8" x14ac:dyDescent="0.25">
      <c r="D92" s="56"/>
      <c r="F92" s="75"/>
      <c r="H92" s="57"/>
    </row>
    <row r="93" spans="1:8" ht="22.5" x14ac:dyDescent="0.25">
      <c r="B93" s="1" t="s">
        <v>1328</v>
      </c>
      <c r="C93" s="53" t="s">
        <v>1509</v>
      </c>
      <c r="D93" s="56" t="s">
        <v>56</v>
      </c>
      <c r="E93" s="75">
        <v>2</v>
      </c>
      <c r="F93" s="112"/>
      <c r="G93" s="82">
        <f>$E93*F93</f>
        <v>0</v>
      </c>
      <c r="H93" s="57"/>
    </row>
    <row r="94" spans="1:8" x14ac:dyDescent="0.25">
      <c r="D94" s="56"/>
      <c r="F94" s="75"/>
      <c r="H94" s="57"/>
    </row>
    <row r="95" spans="1:8" ht="67.5" x14ac:dyDescent="0.25">
      <c r="B95" s="1" t="s">
        <v>1329</v>
      </c>
      <c r="C95" s="53" t="s">
        <v>354</v>
      </c>
      <c r="D95" s="115" t="s">
        <v>329</v>
      </c>
      <c r="E95" s="75">
        <v>80</v>
      </c>
      <c r="F95" s="112"/>
      <c r="G95" s="82">
        <f>$E95*F95</f>
        <v>0</v>
      </c>
      <c r="H95" s="57"/>
    </row>
    <row r="96" spans="1:8" x14ac:dyDescent="0.25">
      <c r="D96" s="56"/>
      <c r="F96" s="75"/>
      <c r="H96" s="57"/>
    </row>
    <row r="97" spans="2:8" ht="67.5" x14ac:dyDescent="0.25">
      <c r="B97" s="1" t="s">
        <v>1330</v>
      </c>
      <c r="C97" s="53" t="s">
        <v>355</v>
      </c>
      <c r="D97" s="115" t="s">
        <v>329</v>
      </c>
      <c r="E97" s="75">
        <v>50</v>
      </c>
      <c r="F97" s="112"/>
      <c r="G97" s="82">
        <f>$E97*F97</f>
        <v>0</v>
      </c>
      <c r="H97" s="57"/>
    </row>
    <row r="98" spans="2:8" x14ac:dyDescent="0.25">
      <c r="D98" s="56"/>
      <c r="F98" s="75"/>
      <c r="H98" s="57"/>
    </row>
    <row r="99" spans="2:8" ht="22.5" x14ac:dyDescent="0.25">
      <c r="B99" s="1" t="s">
        <v>1331</v>
      </c>
      <c r="C99" s="53" t="s">
        <v>356</v>
      </c>
      <c r="D99" s="115" t="s">
        <v>329</v>
      </c>
      <c r="E99" s="75">
        <v>700</v>
      </c>
      <c r="F99" s="112"/>
      <c r="G99" s="82">
        <f>$E99*F99</f>
        <v>0</v>
      </c>
      <c r="H99" s="57"/>
    </row>
    <row r="100" spans="2:8" x14ac:dyDescent="0.25">
      <c r="D100" s="56"/>
      <c r="F100" s="75"/>
      <c r="H100" s="57"/>
    </row>
    <row r="101" spans="2:8" ht="22.5" x14ac:dyDescent="0.25">
      <c r="B101" s="1" t="s">
        <v>1332</v>
      </c>
      <c r="C101" s="53" t="s">
        <v>357</v>
      </c>
      <c r="D101" s="115" t="s">
        <v>90</v>
      </c>
      <c r="E101" s="75">
        <v>4</v>
      </c>
      <c r="F101" s="112"/>
      <c r="G101" s="82">
        <f>$E101*F101</f>
        <v>0</v>
      </c>
      <c r="H101" s="57"/>
    </row>
    <row r="102" spans="2:8" x14ac:dyDescent="0.25">
      <c r="D102" s="56"/>
      <c r="F102" s="75"/>
      <c r="H102" s="57"/>
    </row>
    <row r="103" spans="2:8" ht="22.5" x14ac:dyDescent="0.25">
      <c r="B103" s="1" t="s">
        <v>1333</v>
      </c>
      <c r="C103" s="53" t="s">
        <v>358</v>
      </c>
      <c r="D103" s="115" t="s">
        <v>56</v>
      </c>
      <c r="E103" s="75">
        <v>2</v>
      </c>
      <c r="F103" s="112"/>
      <c r="G103" s="82">
        <f>$E103*F103</f>
        <v>0</v>
      </c>
      <c r="H103" s="57"/>
    </row>
    <row r="104" spans="2:8" x14ac:dyDescent="0.25">
      <c r="D104" s="56"/>
      <c r="F104" s="75"/>
      <c r="H104" s="57"/>
    </row>
    <row r="105" spans="2:8" ht="33.75" x14ac:dyDescent="0.25">
      <c r="B105" s="1" t="s">
        <v>1259</v>
      </c>
      <c r="C105" s="53" t="s">
        <v>359</v>
      </c>
      <c r="D105" s="115" t="s">
        <v>56</v>
      </c>
      <c r="E105" s="75">
        <v>1</v>
      </c>
      <c r="F105" s="112"/>
      <c r="G105" s="82">
        <f>$E105*F105</f>
        <v>0</v>
      </c>
      <c r="H105" s="57"/>
    </row>
    <row r="106" spans="2:8" x14ac:dyDescent="0.25">
      <c r="D106" s="56"/>
      <c r="F106" s="75"/>
      <c r="H106" s="57"/>
    </row>
    <row r="107" spans="2:8" ht="33.75" x14ac:dyDescent="0.25">
      <c r="B107" s="1" t="s">
        <v>1334</v>
      </c>
      <c r="C107" s="53" t="s">
        <v>360</v>
      </c>
      <c r="D107" s="115" t="s">
        <v>90</v>
      </c>
      <c r="E107" s="75">
        <f>80*5</f>
        <v>400</v>
      </c>
      <c r="F107" s="112"/>
      <c r="G107" s="82">
        <f>$E107*F107</f>
        <v>0</v>
      </c>
      <c r="H107" s="57"/>
    </row>
    <row r="108" spans="2:8" x14ac:dyDescent="0.25">
      <c r="D108" s="56"/>
      <c r="F108" s="75"/>
      <c r="H108" s="57"/>
    </row>
    <row r="109" spans="2:8" ht="45" x14ac:dyDescent="0.25">
      <c r="B109" s="1" t="s">
        <v>1335</v>
      </c>
      <c r="C109" s="53" t="s">
        <v>361</v>
      </c>
      <c r="D109" s="115" t="s">
        <v>56</v>
      </c>
      <c r="E109" s="75">
        <v>12</v>
      </c>
      <c r="F109" s="112"/>
      <c r="G109" s="82">
        <f>$E109*F109</f>
        <v>0</v>
      </c>
      <c r="H109" s="57"/>
    </row>
    <row r="110" spans="2:8" x14ac:dyDescent="0.25">
      <c r="D110" s="56"/>
      <c r="F110" s="75"/>
      <c r="H110" s="57"/>
    </row>
    <row r="111" spans="2:8" ht="90" x14ac:dyDescent="0.25">
      <c r="B111" s="1" t="s">
        <v>1336</v>
      </c>
      <c r="C111" s="2" t="s">
        <v>362</v>
      </c>
      <c r="D111" s="115" t="s">
        <v>56</v>
      </c>
      <c r="E111" s="75">
        <v>1</v>
      </c>
      <c r="F111" s="75"/>
      <c r="G111" s="82">
        <f>$E111*F111</f>
        <v>0</v>
      </c>
      <c r="H111" s="57"/>
    </row>
    <row r="112" spans="2:8" x14ac:dyDescent="0.25">
      <c r="B112" s="1"/>
      <c r="C112" s="2"/>
      <c r="D112" s="115"/>
      <c r="F112" s="75"/>
      <c r="H112" s="57"/>
    </row>
    <row r="113" spans="1:8" ht="45" x14ac:dyDescent="0.25">
      <c r="B113" s="1" t="s">
        <v>1337</v>
      </c>
      <c r="C113" s="2" t="s">
        <v>1258</v>
      </c>
      <c r="D113" s="115" t="s">
        <v>56</v>
      </c>
      <c r="E113" s="75">
        <v>1</v>
      </c>
      <c r="F113" s="75"/>
      <c r="G113" s="82">
        <f>$E113*F113</f>
        <v>0</v>
      </c>
      <c r="H113" s="57"/>
    </row>
    <row r="114" spans="1:8" x14ac:dyDescent="0.25">
      <c r="D114" s="1"/>
      <c r="E114" s="60"/>
      <c r="F114" s="112"/>
      <c r="H114" s="57"/>
    </row>
    <row r="115" spans="1:8" x14ac:dyDescent="0.25">
      <c r="B115" s="1" t="s">
        <v>1338</v>
      </c>
      <c r="C115" s="53" t="s">
        <v>363</v>
      </c>
      <c r="D115" s="56"/>
      <c r="E115" s="75">
        <v>0.05</v>
      </c>
      <c r="F115" s="75"/>
      <c r="G115" s="82">
        <f>$E115*SUM(G47:G111)</f>
        <v>0</v>
      </c>
      <c r="H115" s="57"/>
    </row>
    <row r="116" spans="1:8" x14ac:dyDescent="0.25">
      <c r="D116" s="1"/>
      <c r="E116" s="60"/>
      <c r="F116" s="112"/>
      <c r="H116" s="57"/>
    </row>
    <row r="117" spans="1:8" s="289" customFormat="1" x14ac:dyDescent="0.25">
      <c r="A117" s="152"/>
      <c r="B117" s="126" t="s">
        <v>47</v>
      </c>
      <c r="C117" s="172" t="str">
        <f>+C34</f>
        <v>IZMJEŠTANJE SREDNEJNAPONSKOG KABELA</v>
      </c>
      <c r="D117" s="306"/>
      <c r="E117" s="104"/>
      <c r="F117" s="177"/>
      <c r="G117" s="108">
        <f>SUM(G36:G116)</f>
        <v>0</v>
      </c>
      <c r="H117" s="74"/>
    </row>
    <row r="118" spans="1:8" x14ac:dyDescent="0.25">
      <c r="D118" s="75"/>
      <c r="G118" s="79"/>
    </row>
    <row r="119" spans="1:8" s="289" customFormat="1" x14ac:dyDescent="0.25">
      <c r="A119" s="155"/>
      <c r="B119" s="126" t="s">
        <v>68</v>
      </c>
      <c r="C119" s="172" t="s">
        <v>364</v>
      </c>
      <c r="D119" s="104"/>
      <c r="E119" s="104"/>
      <c r="F119" s="177"/>
      <c r="G119" s="108"/>
      <c r="H119" s="74"/>
    </row>
    <row r="120" spans="1:8" s="72" customFormat="1" x14ac:dyDescent="0.25">
      <c r="A120" s="152"/>
      <c r="B120" s="67"/>
      <c r="C120" s="134"/>
      <c r="D120" s="309"/>
      <c r="E120" s="310"/>
      <c r="F120" s="311"/>
      <c r="G120" s="100"/>
      <c r="H120" s="58"/>
    </row>
    <row r="121" spans="1:8" s="72" customFormat="1" ht="22.5" x14ac:dyDescent="0.25">
      <c r="A121" s="152"/>
      <c r="B121" s="1" t="s">
        <v>1339</v>
      </c>
      <c r="C121" s="2" t="s">
        <v>365</v>
      </c>
      <c r="D121" s="22" t="s">
        <v>105</v>
      </c>
      <c r="E121" s="116">
        <v>473</v>
      </c>
      <c r="F121" s="118"/>
      <c r="G121" s="82">
        <f>$E121*F121</f>
        <v>0</v>
      </c>
      <c r="H121" s="58"/>
    </row>
    <row r="122" spans="1:8" s="72" customFormat="1" x14ac:dyDescent="0.25">
      <c r="A122" s="152"/>
      <c r="B122" s="22"/>
      <c r="C122" s="2"/>
      <c r="D122" s="22"/>
      <c r="E122" s="116"/>
      <c r="F122" s="117"/>
      <c r="G122" s="69"/>
      <c r="H122" s="58"/>
    </row>
    <row r="123" spans="1:8" s="72" customFormat="1" ht="45" x14ac:dyDescent="0.25">
      <c r="A123" s="152"/>
      <c r="B123" s="1" t="s">
        <v>1340</v>
      </c>
      <c r="C123" s="2" t="s">
        <v>366</v>
      </c>
      <c r="D123" s="22" t="s">
        <v>111</v>
      </c>
      <c r="E123" s="116">
        <f>+E121*0.4*0.8</f>
        <v>151.36000000000001</v>
      </c>
      <c r="F123" s="118"/>
      <c r="G123" s="82">
        <f>$E123*F123</f>
        <v>0</v>
      </c>
      <c r="H123" s="58"/>
    </row>
    <row r="124" spans="1:8" s="72" customFormat="1" x14ac:dyDescent="0.25">
      <c r="A124" s="152"/>
      <c r="B124" s="22"/>
      <c r="C124" s="2"/>
      <c r="D124" s="22"/>
      <c r="E124" s="116"/>
      <c r="F124" s="117"/>
      <c r="G124" s="69"/>
      <c r="H124" s="58"/>
    </row>
    <row r="125" spans="1:8" s="72" customFormat="1" ht="22.5" x14ac:dyDescent="0.25">
      <c r="A125" s="152"/>
      <c r="B125" s="1" t="s">
        <v>1341</v>
      </c>
      <c r="C125" s="2" t="s">
        <v>367</v>
      </c>
      <c r="D125" s="22" t="s">
        <v>111</v>
      </c>
      <c r="E125" s="116">
        <f>+E123*0.05</f>
        <v>7.5680000000000014</v>
      </c>
      <c r="F125" s="118"/>
      <c r="G125" s="82">
        <f>$E125*F125</f>
        <v>0</v>
      </c>
      <c r="H125" s="58"/>
    </row>
    <row r="126" spans="1:8" s="72" customFormat="1" x14ac:dyDescent="0.25">
      <c r="A126" s="152"/>
      <c r="B126" s="22"/>
      <c r="C126" s="2"/>
      <c r="D126" s="22"/>
      <c r="E126" s="116"/>
      <c r="F126" s="117"/>
      <c r="G126" s="69"/>
      <c r="H126" s="58"/>
    </row>
    <row r="127" spans="1:8" s="72" customFormat="1" ht="22.5" x14ac:dyDescent="0.25">
      <c r="A127" s="152"/>
      <c r="B127" s="1" t="s">
        <v>1342</v>
      </c>
      <c r="C127" s="2" t="s">
        <v>368</v>
      </c>
      <c r="D127" s="22" t="s">
        <v>111</v>
      </c>
      <c r="E127" s="116">
        <f>+E121*0.4*0.3</f>
        <v>56.760000000000005</v>
      </c>
      <c r="F127" s="118"/>
      <c r="G127" s="82">
        <f>$E127*F127</f>
        <v>0</v>
      </c>
      <c r="H127" s="58"/>
    </row>
    <row r="128" spans="1:8" s="72" customFormat="1" x14ac:dyDescent="0.25">
      <c r="A128" s="152"/>
      <c r="B128" s="22"/>
      <c r="C128" s="2"/>
      <c r="D128" s="22"/>
      <c r="E128" s="116"/>
      <c r="F128" s="118"/>
      <c r="G128" s="114"/>
      <c r="H128" s="58"/>
    </row>
    <row r="129" spans="1:8" s="72" customFormat="1" x14ac:dyDescent="0.25">
      <c r="A129" s="152"/>
      <c r="B129" s="1" t="s">
        <v>1343</v>
      </c>
      <c r="C129" s="2" t="s">
        <v>369</v>
      </c>
      <c r="D129" s="22" t="s">
        <v>111</v>
      </c>
      <c r="E129" s="116">
        <f>+E123+E125-E127</f>
        <v>102.16800000000002</v>
      </c>
      <c r="F129" s="118"/>
      <c r="G129" s="82">
        <f>$E129*F129</f>
        <v>0</v>
      </c>
      <c r="H129" s="58"/>
    </row>
    <row r="130" spans="1:8" s="72" customFormat="1" x14ac:dyDescent="0.25">
      <c r="A130" s="152"/>
      <c r="B130" s="22"/>
      <c r="C130" s="2"/>
      <c r="D130" s="22"/>
      <c r="E130" s="116"/>
      <c r="F130" s="118"/>
      <c r="G130" s="114"/>
      <c r="H130" s="58"/>
    </row>
    <row r="131" spans="1:8" s="72" customFormat="1" x14ac:dyDescent="0.25">
      <c r="A131" s="152"/>
      <c r="B131" s="1" t="s">
        <v>1344</v>
      </c>
      <c r="C131" s="2" t="s">
        <v>370</v>
      </c>
      <c r="D131" s="22" t="s">
        <v>371</v>
      </c>
      <c r="E131" s="116">
        <f>+E123*1.35-E129</f>
        <v>102.16800000000002</v>
      </c>
      <c r="F131" s="118"/>
      <c r="G131" s="82">
        <f>$E131*F131</f>
        <v>0</v>
      </c>
      <c r="H131" s="58"/>
    </row>
    <row r="132" spans="1:8" s="72" customFormat="1" x14ac:dyDescent="0.25">
      <c r="A132" s="152"/>
      <c r="B132" s="22"/>
      <c r="C132" s="134"/>
      <c r="D132" s="67"/>
      <c r="E132" s="119"/>
      <c r="F132" s="120"/>
      <c r="G132" s="121"/>
      <c r="H132" s="58"/>
    </row>
    <row r="133" spans="1:8" s="72" customFormat="1" ht="22.5" x14ac:dyDescent="0.25">
      <c r="A133" s="152"/>
      <c r="B133" s="1" t="s">
        <v>1345</v>
      </c>
      <c r="C133" s="2" t="s">
        <v>372</v>
      </c>
      <c r="D133" s="67" t="s">
        <v>56</v>
      </c>
      <c r="E133" s="116">
        <v>1</v>
      </c>
      <c r="F133" s="118"/>
      <c r="G133" s="82">
        <f>$E133*F133</f>
        <v>0</v>
      </c>
      <c r="H133" s="58"/>
    </row>
    <row r="134" spans="1:8" s="72" customFormat="1" x14ac:dyDescent="0.25">
      <c r="A134" s="152"/>
      <c r="B134" s="22"/>
      <c r="C134" s="134"/>
      <c r="D134" s="67"/>
      <c r="E134" s="119"/>
      <c r="F134" s="120"/>
      <c r="G134" s="121"/>
      <c r="H134" s="58"/>
    </row>
    <row r="135" spans="1:8" s="72" customFormat="1" ht="45" x14ac:dyDescent="0.25">
      <c r="A135" s="152"/>
      <c r="B135" s="1" t="s">
        <v>1346</v>
      </c>
      <c r="C135" s="53" t="s">
        <v>373</v>
      </c>
      <c r="D135" s="56"/>
      <c r="E135" s="75"/>
      <c r="F135" s="100"/>
      <c r="G135" s="100"/>
      <c r="H135" s="58"/>
    </row>
    <row r="136" spans="1:8" s="72" customFormat="1" ht="33.75" x14ac:dyDescent="0.25">
      <c r="A136" s="152"/>
      <c r="B136" s="56"/>
      <c r="C136" s="135" t="s">
        <v>374</v>
      </c>
      <c r="D136" s="1" t="s">
        <v>90</v>
      </c>
      <c r="E136" s="32">
        <v>1</v>
      </c>
      <c r="F136" s="76"/>
      <c r="G136" s="100"/>
      <c r="H136" s="58"/>
    </row>
    <row r="137" spans="1:8" s="72" customFormat="1" x14ac:dyDescent="0.25">
      <c r="A137" s="152"/>
      <c r="B137" s="56"/>
      <c r="C137" s="135" t="s">
        <v>375</v>
      </c>
      <c r="D137" s="1" t="s">
        <v>90</v>
      </c>
      <c r="E137" s="32">
        <v>1</v>
      </c>
      <c r="F137" s="76"/>
      <c r="G137" s="100"/>
      <c r="H137" s="58"/>
    </row>
    <row r="138" spans="1:8" s="72" customFormat="1" x14ac:dyDescent="0.25">
      <c r="A138" s="152"/>
      <c r="B138" s="56"/>
      <c r="C138" s="135" t="s">
        <v>376</v>
      </c>
      <c r="D138" s="1" t="s">
        <v>90</v>
      </c>
      <c r="E138" s="32">
        <v>4</v>
      </c>
      <c r="F138" s="76"/>
      <c r="G138" s="100"/>
      <c r="H138" s="58"/>
    </row>
    <row r="139" spans="1:8" s="72" customFormat="1" x14ac:dyDescent="0.25">
      <c r="A139" s="152"/>
      <c r="B139" s="56"/>
      <c r="C139" s="135" t="s">
        <v>377</v>
      </c>
      <c r="D139" s="1" t="s">
        <v>90</v>
      </c>
      <c r="E139" s="32">
        <v>2</v>
      </c>
      <c r="F139" s="76"/>
      <c r="G139" s="100"/>
      <c r="H139" s="58"/>
    </row>
    <row r="140" spans="1:8" s="72" customFormat="1" x14ac:dyDescent="0.25">
      <c r="A140" s="152"/>
      <c r="B140" s="56"/>
      <c r="C140" s="135" t="s">
        <v>378</v>
      </c>
      <c r="D140" s="1" t="s">
        <v>90</v>
      </c>
      <c r="E140" s="32">
        <v>4</v>
      </c>
      <c r="F140" s="76"/>
      <c r="G140" s="100"/>
      <c r="H140" s="58"/>
    </row>
    <row r="141" spans="1:8" s="72" customFormat="1" x14ac:dyDescent="0.25">
      <c r="A141" s="152"/>
      <c r="B141" s="56"/>
      <c r="C141" s="135" t="s">
        <v>379</v>
      </c>
      <c r="D141" s="1" t="s">
        <v>90</v>
      </c>
      <c r="E141" s="32">
        <v>9</v>
      </c>
      <c r="F141" s="76"/>
      <c r="G141" s="100"/>
      <c r="H141" s="58"/>
    </row>
    <row r="142" spans="1:8" s="72" customFormat="1" x14ac:dyDescent="0.25">
      <c r="A142" s="152"/>
      <c r="B142" s="56"/>
      <c r="C142" s="135" t="s">
        <v>380</v>
      </c>
      <c r="D142" s="1" t="s">
        <v>90</v>
      </c>
      <c r="E142" s="32">
        <v>9</v>
      </c>
      <c r="F142" s="76"/>
      <c r="G142" s="100"/>
      <c r="H142" s="58"/>
    </row>
    <row r="143" spans="1:8" s="72" customFormat="1" x14ac:dyDescent="0.25">
      <c r="A143" s="152"/>
      <c r="B143" s="56"/>
      <c r="C143" s="53" t="s">
        <v>381</v>
      </c>
      <c r="D143" s="1" t="s">
        <v>90</v>
      </c>
      <c r="E143" s="32">
        <v>1</v>
      </c>
      <c r="F143" s="79"/>
      <c r="G143" s="100"/>
      <c r="H143" s="58"/>
    </row>
    <row r="144" spans="1:8" s="72" customFormat="1" x14ac:dyDescent="0.25">
      <c r="A144" s="152"/>
      <c r="B144" s="56"/>
      <c r="C144" s="53" t="s">
        <v>382</v>
      </c>
      <c r="D144" s="1" t="s">
        <v>90</v>
      </c>
      <c r="E144" s="32">
        <v>1</v>
      </c>
      <c r="F144" s="79"/>
      <c r="G144" s="100"/>
      <c r="H144" s="58"/>
    </row>
    <row r="145" spans="1:8" s="72" customFormat="1" ht="22.5" x14ac:dyDescent="0.25">
      <c r="A145" s="152"/>
      <c r="B145" s="56"/>
      <c r="C145" s="53" t="s">
        <v>383</v>
      </c>
      <c r="D145" s="1" t="s">
        <v>56</v>
      </c>
      <c r="E145" s="32">
        <v>1</v>
      </c>
      <c r="F145" s="112"/>
      <c r="G145" s="100"/>
      <c r="H145" s="58"/>
    </row>
    <row r="146" spans="1:8" s="72" customFormat="1" x14ac:dyDescent="0.25">
      <c r="A146" s="152"/>
      <c r="B146" s="56"/>
      <c r="C146" s="53"/>
      <c r="D146" s="1" t="s">
        <v>56</v>
      </c>
      <c r="E146" s="75">
        <v>1</v>
      </c>
      <c r="F146" s="100"/>
      <c r="G146" s="82">
        <f>$E146*F146</f>
        <v>0</v>
      </c>
      <c r="H146" s="58"/>
    </row>
    <row r="147" spans="1:8" s="72" customFormat="1" x14ac:dyDescent="0.25">
      <c r="A147" s="152"/>
      <c r="B147" s="56"/>
      <c r="C147" s="135"/>
      <c r="D147" s="56"/>
      <c r="E147" s="75"/>
      <c r="F147" s="100"/>
      <c r="G147" s="100"/>
      <c r="H147" s="58"/>
    </row>
    <row r="148" spans="1:8" s="72" customFormat="1" ht="45" x14ac:dyDescent="0.25">
      <c r="A148" s="152"/>
      <c r="B148" s="1" t="s">
        <v>1347</v>
      </c>
      <c r="C148" s="53" t="s">
        <v>384</v>
      </c>
      <c r="D148" s="56"/>
      <c r="E148" s="75"/>
      <c r="F148" s="100"/>
      <c r="G148" s="100"/>
      <c r="H148" s="58"/>
    </row>
    <row r="149" spans="1:8" s="72" customFormat="1" ht="33.75" x14ac:dyDescent="0.25">
      <c r="A149" s="152"/>
      <c r="B149" s="56"/>
      <c r="C149" s="135" t="s">
        <v>374</v>
      </c>
      <c r="D149" s="1" t="s">
        <v>90</v>
      </c>
      <c r="E149" s="32">
        <v>1</v>
      </c>
      <c r="F149" s="76"/>
      <c r="G149" s="100"/>
      <c r="H149" s="58"/>
    </row>
    <row r="150" spans="1:8" s="72" customFormat="1" x14ac:dyDescent="0.25">
      <c r="A150" s="152"/>
      <c r="B150" s="56"/>
      <c r="C150" s="135" t="s">
        <v>376</v>
      </c>
      <c r="D150" s="1" t="s">
        <v>90</v>
      </c>
      <c r="E150" s="32">
        <v>4</v>
      </c>
      <c r="F150" s="76"/>
      <c r="G150" s="100"/>
      <c r="H150" s="58"/>
    </row>
    <row r="151" spans="1:8" s="72" customFormat="1" x14ac:dyDescent="0.25">
      <c r="A151" s="152"/>
      <c r="B151" s="56"/>
      <c r="C151" s="135" t="s">
        <v>377</v>
      </c>
      <c r="D151" s="1" t="s">
        <v>90</v>
      </c>
      <c r="E151" s="32">
        <v>2</v>
      </c>
      <c r="F151" s="76"/>
      <c r="G151" s="100"/>
      <c r="H151" s="58"/>
    </row>
    <row r="152" spans="1:8" s="72" customFormat="1" x14ac:dyDescent="0.25">
      <c r="A152" s="152"/>
      <c r="B152" s="56"/>
      <c r="C152" s="135" t="s">
        <v>378</v>
      </c>
      <c r="D152" s="1" t="s">
        <v>90</v>
      </c>
      <c r="E152" s="32">
        <v>2</v>
      </c>
      <c r="F152" s="76"/>
      <c r="G152" s="100"/>
      <c r="H152" s="58"/>
    </row>
    <row r="153" spans="1:8" s="72" customFormat="1" x14ac:dyDescent="0.25">
      <c r="A153" s="152"/>
      <c r="B153" s="56"/>
      <c r="C153" s="135" t="s">
        <v>379</v>
      </c>
      <c r="D153" s="1" t="s">
        <v>90</v>
      </c>
      <c r="E153" s="32">
        <v>9</v>
      </c>
      <c r="F153" s="76"/>
      <c r="G153" s="100"/>
      <c r="H153" s="58"/>
    </row>
    <row r="154" spans="1:8" s="72" customFormat="1" x14ac:dyDescent="0.25">
      <c r="A154" s="152"/>
      <c r="B154" s="56"/>
      <c r="C154" s="135" t="s">
        <v>380</v>
      </c>
      <c r="D154" s="1" t="s">
        <v>90</v>
      </c>
      <c r="E154" s="32">
        <v>9</v>
      </c>
      <c r="F154" s="76"/>
      <c r="G154" s="100"/>
      <c r="H154" s="58"/>
    </row>
    <row r="155" spans="1:8" s="72" customFormat="1" x14ac:dyDescent="0.25">
      <c r="A155" s="152"/>
      <c r="B155" s="56"/>
      <c r="C155" s="53" t="s">
        <v>381</v>
      </c>
      <c r="D155" s="1" t="s">
        <v>90</v>
      </c>
      <c r="E155" s="32">
        <v>1</v>
      </c>
      <c r="F155" s="79"/>
      <c r="G155" s="100"/>
      <c r="H155" s="58"/>
    </row>
    <row r="156" spans="1:8" s="72" customFormat="1" x14ac:dyDescent="0.25">
      <c r="A156" s="152"/>
      <c r="B156" s="56"/>
      <c r="C156" s="53" t="s">
        <v>382</v>
      </c>
      <c r="D156" s="1" t="s">
        <v>90</v>
      </c>
      <c r="E156" s="32">
        <v>1</v>
      </c>
      <c r="F156" s="79"/>
      <c r="G156" s="100"/>
      <c r="H156" s="58"/>
    </row>
    <row r="157" spans="1:8" s="72" customFormat="1" ht="22.5" x14ac:dyDescent="0.25">
      <c r="A157" s="152"/>
      <c r="B157" s="56"/>
      <c r="C157" s="53" t="s">
        <v>383</v>
      </c>
      <c r="D157" s="1" t="s">
        <v>56</v>
      </c>
      <c r="E157" s="32">
        <v>1</v>
      </c>
      <c r="F157" s="112"/>
      <c r="G157" s="100"/>
      <c r="H157" s="58"/>
    </row>
    <row r="158" spans="1:8" s="72" customFormat="1" x14ac:dyDescent="0.25">
      <c r="A158" s="152"/>
      <c r="B158" s="56"/>
      <c r="C158" s="53"/>
      <c r="D158" s="1" t="s">
        <v>56</v>
      </c>
      <c r="E158" s="75">
        <v>1</v>
      </c>
      <c r="F158" s="100"/>
      <c r="G158" s="82">
        <f>$E158*F158</f>
        <v>0</v>
      </c>
      <c r="H158" s="58"/>
    </row>
    <row r="159" spans="1:8" s="72" customFormat="1" x14ac:dyDescent="0.25">
      <c r="A159" s="152"/>
      <c r="B159" s="56"/>
      <c r="C159" s="135"/>
      <c r="D159" s="56"/>
      <c r="E159" s="75"/>
      <c r="F159" s="100"/>
      <c r="G159" s="100"/>
      <c r="H159" s="58"/>
    </row>
    <row r="160" spans="1:8" s="72" customFormat="1" ht="45" x14ac:dyDescent="0.25">
      <c r="A160" s="152"/>
      <c r="B160" s="1" t="s">
        <v>1348</v>
      </c>
      <c r="C160" s="53" t="s">
        <v>385</v>
      </c>
      <c r="D160" s="56"/>
      <c r="E160" s="75"/>
      <c r="F160" s="100"/>
      <c r="G160" s="100"/>
      <c r="H160" s="58"/>
    </row>
    <row r="161" spans="1:8" s="72" customFormat="1" ht="33.75" x14ac:dyDescent="0.25">
      <c r="A161" s="152"/>
      <c r="B161" s="56"/>
      <c r="C161" s="135" t="s">
        <v>386</v>
      </c>
      <c r="D161" s="1" t="s">
        <v>90</v>
      </c>
      <c r="E161" s="32">
        <v>1</v>
      </c>
      <c r="F161" s="76"/>
      <c r="G161" s="100"/>
      <c r="H161" s="58"/>
    </row>
    <row r="162" spans="1:8" s="72" customFormat="1" x14ac:dyDescent="0.25">
      <c r="A162" s="152"/>
      <c r="B162" s="56"/>
      <c r="C162" s="135" t="s">
        <v>387</v>
      </c>
      <c r="D162" s="1"/>
      <c r="E162" s="32"/>
      <c r="F162" s="76"/>
      <c r="G162" s="100"/>
      <c r="H162" s="58"/>
    </row>
    <row r="163" spans="1:8" s="72" customFormat="1" x14ac:dyDescent="0.25">
      <c r="A163" s="152"/>
      <c r="B163" s="56"/>
      <c r="C163" s="135" t="s">
        <v>376</v>
      </c>
      <c r="D163" s="1" t="s">
        <v>90</v>
      </c>
      <c r="E163" s="32">
        <v>1</v>
      </c>
      <c r="F163" s="76"/>
      <c r="G163" s="100"/>
      <c r="H163" s="58"/>
    </row>
    <row r="164" spans="1:8" s="72" customFormat="1" x14ac:dyDescent="0.25">
      <c r="A164" s="152"/>
      <c r="B164" s="56"/>
      <c r="C164" s="135" t="s">
        <v>378</v>
      </c>
      <c r="D164" s="1" t="s">
        <v>90</v>
      </c>
      <c r="E164" s="32">
        <v>4</v>
      </c>
      <c r="F164" s="76"/>
      <c r="G164" s="100"/>
      <c r="H164" s="58"/>
    </row>
    <row r="165" spans="1:8" s="72" customFormat="1" x14ac:dyDescent="0.25">
      <c r="A165" s="152"/>
      <c r="B165" s="56"/>
      <c r="C165" s="135" t="s">
        <v>379</v>
      </c>
      <c r="D165" s="1" t="s">
        <v>90</v>
      </c>
      <c r="E165" s="32">
        <v>3</v>
      </c>
      <c r="F165" s="76"/>
      <c r="G165" s="100"/>
      <c r="H165" s="58"/>
    </row>
    <row r="166" spans="1:8" s="72" customFormat="1" x14ac:dyDescent="0.25">
      <c r="A166" s="152"/>
      <c r="B166" s="56"/>
      <c r="C166" s="135" t="s">
        <v>380</v>
      </c>
      <c r="D166" s="1" t="s">
        <v>90</v>
      </c>
      <c r="E166" s="32">
        <v>12</v>
      </c>
      <c r="F166" s="76"/>
      <c r="G166" s="100"/>
      <c r="H166" s="58"/>
    </row>
    <row r="167" spans="1:8" s="72" customFormat="1" x14ac:dyDescent="0.25">
      <c r="A167" s="152"/>
      <c r="B167" s="56"/>
      <c r="C167" s="53" t="s">
        <v>381</v>
      </c>
      <c r="D167" s="1" t="s">
        <v>90</v>
      </c>
      <c r="E167" s="32">
        <v>1</v>
      </c>
      <c r="F167" s="79"/>
      <c r="G167" s="100"/>
      <c r="H167" s="58"/>
    </row>
    <row r="168" spans="1:8" s="72" customFormat="1" x14ac:dyDescent="0.25">
      <c r="A168" s="152"/>
      <c r="B168" s="56"/>
      <c r="C168" s="53" t="s">
        <v>382</v>
      </c>
      <c r="D168" s="1" t="s">
        <v>90</v>
      </c>
      <c r="E168" s="32">
        <v>1</v>
      </c>
      <c r="F168" s="79"/>
      <c r="G168" s="100"/>
      <c r="H168" s="58"/>
    </row>
    <row r="169" spans="1:8" s="72" customFormat="1" ht="22.5" x14ac:dyDescent="0.25">
      <c r="A169" s="152"/>
      <c r="B169" s="56"/>
      <c r="C169" s="53" t="s">
        <v>383</v>
      </c>
      <c r="D169" s="1" t="s">
        <v>56</v>
      </c>
      <c r="E169" s="32">
        <v>1</v>
      </c>
      <c r="F169" s="112"/>
      <c r="G169" s="100"/>
      <c r="H169" s="58"/>
    </row>
    <row r="170" spans="1:8" s="72" customFormat="1" x14ac:dyDescent="0.25">
      <c r="A170" s="152"/>
      <c r="B170" s="56"/>
      <c r="C170" s="53"/>
      <c r="D170" s="1" t="s">
        <v>56</v>
      </c>
      <c r="E170" s="75">
        <v>1</v>
      </c>
      <c r="F170" s="100"/>
      <c r="G170" s="82">
        <f>$E170*F170</f>
        <v>0</v>
      </c>
      <c r="H170" s="58"/>
    </row>
    <row r="171" spans="1:8" s="72" customFormat="1" x14ac:dyDescent="0.25">
      <c r="A171" s="152"/>
      <c r="B171" s="56"/>
      <c r="C171" s="53"/>
      <c r="D171" s="64"/>
      <c r="E171" s="122"/>
      <c r="F171" s="100"/>
      <c r="G171" s="114"/>
      <c r="H171" s="58"/>
    </row>
    <row r="172" spans="1:8" s="72" customFormat="1" ht="33.75" x14ac:dyDescent="0.25">
      <c r="A172" s="152"/>
      <c r="B172" s="1" t="s">
        <v>1349</v>
      </c>
      <c r="C172" s="134" t="s">
        <v>684</v>
      </c>
      <c r="D172" s="1"/>
      <c r="E172" s="60"/>
      <c r="F172" s="112"/>
      <c r="G172" s="112"/>
      <c r="H172" s="58"/>
    </row>
    <row r="173" spans="1:8" s="72" customFormat="1" ht="22.5" x14ac:dyDescent="0.25">
      <c r="A173" s="152"/>
      <c r="B173" s="1"/>
      <c r="C173" s="2" t="s">
        <v>388</v>
      </c>
      <c r="D173" s="1" t="s">
        <v>90</v>
      </c>
      <c r="E173" s="60">
        <v>1</v>
      </c>
      <c r="F173" s="112"/>
      <c r="G173" s="112"/>
      <c r="H173" s="58"/>
    </row>
    <row r="174" spans="1:8" s="72" customFormat="1" x14ac:dyDescent="0.25">
      <c r="A174" s="152"/>
      <c r="B174" s="1"/>
      <c r="C174" s="55" t="s">
        <v>389</v>
      </c>
      <c r="D174" s="1" t="s">
        <v>90</v>
      </c>
      <c r="E174" s="60">
        <v>1</v>
      </c>
      <c r="F174" s="112"/>
      <c r="G174" s="112"/>
      <c r="H174" s="58"/>
    </row>
    <row r="175" spans="1:8" s="72" customFormat="1" ht="22.5" x14ac:dyDescent="0.25">
      <c r="A175" s="152"/>
      <c r="B175" s="1"/>
      <c r="C175" s="55" t="s">
        <v>390</v>
      </c>
      <c r="D175" s="1" t="s">
        <v>56</v>
      </c>
      <c r="E175" s="60">
        <v>1</v>
      </c>
      <c r="F175" s="112"/>
      <c r="G175" s="112"/>
      <c r="H175" s="58"/>
    </row>
    <row r="176" spans="1:8" s="72" customFormat="1" x14ac:dyDescent="0.25">
      <c r="A176" s="152"/>
      <c r="B176" s="1"/>
      <c r="C176" s="2" t="s">
        <v>391</v>
      </c>
      <c r="D176" s="1" t="s">
        <v>90</v>
      </c>
      <c r="E176" s="60">
        <v>4</v>
      </c>
      <c r="F176" s="112"/>
      <c r="G176" s="112"/>
      <c r="H176" s="58"/>
    </row>
    <row r="177" spans="1:8" s="72" customFormat="1" ht="22.5" x14ac:dyDescent="0.25">
      <c r="A177" s="152"/>
      <c r="B177" s="1"/>
      <c r="C177" s="2" t="s">
        <v>392</v>
      </c>
      <c r="D177" s="1" t="s">
        <v>90</v>
      </c>
      <c r="E177" s="60">
        <v>1</v>
      </c>
      <c r="F177" s="112"/>
      <c r="G177" s="112"/>
      <c r="H177" s="58"/>
    </row>
    <row r="178" spans="1:8" s="72" customFormat="1" x14ac:dyDescent="0.25">
      <c r="A178" s="152"/>
      <c r="B178" s="1"/>
      <c r="C178" s="55" t="s">
        <v>393</v>
      </c>
      <c r="D178" s="1" t="s">
        <v>90</v>
      </c>
      <c r="E178" s="60">
        <v>1</v>
      </c>
      <c r="F178" s="112"/>
      <c r="G178" s="112"/>
      <c r="H178" s="58"/>
    </row>
    <row r="179" spans="1:8" s="72" customFormat="1" x14ac:dyDescent="0.25">
      <c r="A179" s="152"/>
      <c r="B179" s="1"/>
      <c r="C179" s="2" t="s">
        <v>394</v>
      </c>
      <c r="D179" s="1" t="s">
        <v>90</v>
      </c>
      <c r="E179" s="60">
        <v>8</v>
      </c>
      <c r="F179" s="112"/>
      <c r="G179" s="112"/>
      <c r="H179" s="58"/>
    </row>
    <row r="180" spans="1:8" s="72" customFormat="1" x14ac:dyDescent="0.25">
      <c r="A180" s="152"/>
      <c r="B180" s="1"/>
      <c r="C180" s="55" t="s">
        <v>395</v>
      </c>
      <c r="D180" s="1" t="s">
        <v>90</v>
      </c>
      <c r="E180" s="60">
        <v>12</v>
      </c>
      <c r="F180" s="112"/>
      <c r="G180" s="112"/>
      <c r="H180" s="58"/>
    </row>
    <row r="181" spans="1:8" s="72" customFormat="1" x14ac:dyDescent="0.25">
      <c r="A181" s="152"/>
      <c r="B181" s="1"/>
      <c r="C181" s="55" t="s">
        <v>396</v>
      </c>
      <c r="D181" s="1" t="s">
        <v>90</v>
      </c>
      <c r="E181" s="60">
        <v>1</v>
      </c>
      <c r="F181" s="112"/>
      <c r="G181" s="112"/>
      <c r="H181" s="58"/>
    </row>
    <row r="182" spans="1:8" s="72" customFormat="1" x14ac:dyDescent="0.25">
      <c r="A182" s="152"/>
      <c r="B182" s="1"/>
      <c r="C182" s="55" t="s">
        <v>397</v>
      </c>
      <c r="D182" s="1" t="s">
        <v>90</v>
      </c>
      <c r="E182" s="60">
        <v>8</v>
      </c>
      <c r="F182" s="112"/>
      <c r="G182" s="112"/>
      <c r="H182" s="58"/>
    </row>
    <row r="183" spans="1:8" s="72" customFormat="1" x14ac:dyDescent="0.25">
      <c r="A183" s="152"/>
      <c r="B183" s="1"/>
      <c r="C183" s="55" t="s">
        <v>398</v>
      </c>
      <c r="D183" s="1" t="s">
        <v>90</v>
      </c>
      <c r="E183" s="60">
        <v>1</v>
      </c>
      <c r="F183" s="112"/>
      <c r="G183" s="112"/>
      <c r="H183" s="58"/>
    </row>
    <row r="184" spans="1:8" s="72" customFormat="1" ht="22.5" x14ac:dyDescent="0.25">
      <c r="A184" s="152"/>
      <c r="B184" s="1"/>
      <c r="C184" s="61" t="s">
        <v>399</v>
      </c>
      <c r="D184" s="1" t="s">
        <v>56</v>
      </c>
      <c r="E184" s="60">
        <v>1</v>
      </c>
      <c r="F184" s="112"/>
      <c r="G184" s="112"/>
      <c r="H184" s="58"/>
    </row>
    <row r="185" spans="1:8" s="72" customFormat="1" x14ac:dyDescent="0.25">
      <c r="A185" s="152"/>
      <c r="B185" s="1"/>
      <c r="C185" s="134"/>
      <c r="D185" s="1" t="s">
        <v>56</v>
      </c>
      <c r="E185" s="60">
        <v>3</v>
      </c>
      <c r="F185" s="112"/>
      <c r="G185" s="82">
        <f>$E185*F185</f>
        <v>0</v>
      </c>
      <c r="H185" s="58"/>
    </row>
    <row r="186" spans="1:8" s="72" customFormat="1" x14ac:dyDescent="0.25">
      <c r="A186" s="152"/>
      <c r="B186" s="56"/>
      <c r="C186" s="53"/>
      <c r="D186" s="64"/>
      <c r="E186" s="122"/>
      <c r="F186" s="100"/>
      <c r="G186" s="114"/>
      <c r="H186" s="58"/>
    </row>
    <row r="187" spans="1:8" s="72" customFormat="1" ht="45" x14ac:dyDescent="0.25">
      <c r="A187" s="152"/>
      <c r="B187" s="1" t="s">
        <v>1350</v>
      </c>
      <c r="C187" s="135" t="s">
        <v>400</v>
      </c>
      <c r="D187" s="1" t="s">
        <v>56</v>
      </c>
      <c r="E187" s="75">
        <v>6</v>
      </c>
      <c r="F187" s="100"/>
      <c r="G187" s="82">
        <f>$E187*F187</f>
        <v>0</v>
      </c>
      <c r="H187" s="58"/>
    </row>
    <row r="188" spans="1:8" s="72" customFormat="1" x14ac:dyDescent="0.25">
      <c r="A188" s="152"/>
      <c r="B188" s="56"/>
      <c r="C188" s="53"/>
      <c r="D188" s="56"/>
      <c r="E188" s="75"/>
      <c r="F188" s="100"/>
      <c r="G188" s="100"/>
      <c r="H188" s="58"/>
    </row>
    <row r="189" spans="1:8" s="72" customFormat="1" ht="22.5" x14ac:dyDescent="0.25">
      <c r="A189" s="152"/>
      <c r="B189" s="1" t="s">
        <v>1351</v>
      </c>
      <c r="C189" s="2" t="s">
        <v>401</v>
      </c>
      <c r="D189" s="1"/>
      <c r="E189" s="60"/>
      <c r="F189" s="112"/>
      <c r="G189" s="114"/>
      <c r="H189" s="58"/>
    </row>
    <row r="190" spans="1:8" s="72" customFormat="1" x14ac:dyDescent="0.25">
      <c r="A190" s="152"/>
      <c r="B190" s="1"/>
      <c r="C190" s="2" t="s">
        <v>402</v>
      </c>
      <c r="D190" s="1" t="s">
        <v>105</v>
      </c>
      <c r="E190" s="60">
        <v>75</v>
      </c>
      <c r="F190" s="112"/>
      <c r="G190" s="82">
        <f t="shared" ref="G190:G196" si="0">$E190*F190</f>
        <v>0</v>
      </c>
      <c r="H190" s="58"/>
    </row>
    <row r="191" spans="1:8" s="72" customFormat="1" x14ac:dyDescent="0.25">
      <c r="A191" s="152"/>
      <c r="B191" s="1"/>
      <c r="C191" s="2" t="s">
        <v>403</v>
      </c>
      <c r="D191" s="1" t="s">
        <v>105</v>
      </c>
      <c r="E191" s="60">
        <v>35</v>
      </c>
      <c r="F191" s="112"/>
      <c r="G191" s="82">
        <f t="shared" si="0"/>
        <v>0</v>
      </c>
      <c r="H191" s="58"/>
    </row>
    <row r="192" spans="1:8" s="72" customFormat="1" x14ac:dyDescent="0.25">
      <c r="A192" s="152"/>
      <c r="B192" s="1"/>
      <c r="C192" s="2" t="s">
        <v>404</v>
      </c>
      <c r="D192" s="1" t="s">
        <v>105</v>
      </c>
      <c r="E192" s="60">
        <v>35</v>
      </c>
      <c r="F192" s="112"/>
      <c r="G192" s="82">
        <f t="shared" si="0"/>
        <v>0</v>
      </c>
      <c r="H192" s="58"/>
    </row>
    <row r="193" spans="1:8" s="72" customFormat="1" x14ac:dyDescent="0.25">
      <c r="A193" s="152"/>
      <c r="B193" s="1"/>
      <c r="C193" s="2" t="s">
        <v>405</v>
      </c>
      <c r="D193" s="1" t="s">
        <v>105</v>
      </c>
      <c r="E193" s="60">
        <v>150</v>
      </c>
      <c r="F193" s="112"/>
      <c r="G193" s="82">
        <f t="shared" si="0"/>
        <v>0</v>
      </c>
      <c r="H193" s="58"/>
    </row>
    <row r="194" spans="1:8" s="72" customFormat="1" x14ac:dyDescent="0.25">
      <c r="A194" s="152"/>
      <c r="B194" s="1"/>
      <c r="C194" s="2" t="s">
        <v>406</v>
      </c>
      <c r="D194" s="1" t="s">
        <v>105</v>
      </c>
      <c r="E194" s="60">
        <v>1155</v>
      </c>
      <c r="F194" s="112"/>
      <c r="G194" s="82">
        <f t="shared" si="0"/>
        <v>0</v>
      </c>
      <c r="H194" s="58"/>
    </row>
    <row r="195" spans="1:8" s="72" customFormat="1" x14ac:dyDescent="0.25">
      <c r="A195" s="152"/>
      <c r="B195" s="1"/>
      <c r="C195" s="2" t="s">
        <v>407</v>
      </c>
      <c r="D195" s="1" t="s">
        <v>105</v>
      </c>
      <c r="E195" s="60">
        <v>240</v>
      </c>
      <c r="F195" s="112"/>
      <c r="G195" s="82">
        <f t="shared" si="0"/>
        <v>0</v>
      </c>
      <c r="H195" s="58"/>
    </row>
    <row r="196" spans="1:8" s="72" customFormat="1" x14ac:dyDescent="0.25">
      <c r="A196" s="152"/>
      <c r="B196" s="1"/>
      <c r="C196" s="2" t="s">
        <v>408</v>
      </c>
      <c r="D196" s="1" t="s">
        <v>105</v>
      </c>
      <c r="E196" s="60">
        <v>75</v>
      </c>
      <c r="F196" s="112"/>
      <c r="G196" s="82">
        <f t="shared" si="0"/>
        <v>0</v>
      </c>
      <c r="H196" s="58"/>
    </row>
    <row r="197" spans="1:8" s="72" customFormat="1" x14ac:dyDescent="0.25">
      <c r="A197" s="152"/>
      <c r="B197" s="1"/>
      <c r="C197" s="2"/>
      <c r="D197" s="1"/>
      <c r="E197" s="60"/>
      <c r="F197" s="112"/>
      <c r="G197" s="112"/>
      <c r="H197" s="58"/>
    </row>
    <row r="198" spans="1:8" s="72" customFormat="1" ht="33.75" x14ac:dyDescent="0.25">
      <c r="A198" s="152"/>
      <c r="B198" s="1" t="s">
        <v>1352</v>
      </c>
      <c r="C198" s="2" t="s">
        <v>409</v>
      </c>
      <c r="D198" s="1"/>
      <c r="E198" s="60"/>
      <c r="F198" s="112"/>
      <c r="G198" s="114"/>
      <c r="H198" s="58"/>
    </row>
    <row r="199" spans="1:8" s="72" customFormat="1" x14ac:dyDescent="0.25">
      <c r="A199" s="152"/>
      <c r="B199" s="1"/>
      <c r="C199" s="2" t="s">
        <v>402</v>
      </c>
      <c r="D199" s="1" t="s">
        <v>90</v>
      </c>
      <c r="E199" s="60">
        <v>8</v>
      </c>
      <c r="F199" s="112"/>
      <c r="G199" s="82">
        <f t="shared" ref="G199:G205" si="1">$E199*F199</f>
        <v>0</v>
      </c>
      <c r="H199" s="58"/>
    </row>
    <row r="200" spans="1:8" s="72" customFormat="1" x14ac:dyDescent="0.25">
      <c r="A200" s="152"/>
      <c r="B200" s="1"/>
      <c r="C200" s="2" t="s">
        <v>403</v>
      </c>
      <c r="D200" s="1" t="s">
        <v>90</v>
      </c>
      <c r="E200" s="60">
        <v>2</v>
      </c>
      <c r="F200" s="112"/>
      <c r="G200" s="82">
        <f t="shared" si="1"/>
        <v>0</v>
      </c>
      <c r="H200" s="58"/>
    </row>
    <row r="201" spans="1:8" s="72" customFormat="1" x14ac:dyDescent="0.25">
      <c r="A201" s="152"/>
      <c r="B201" s="1"/>
      <c r="C201" s="2" t="s">
        <v>404</v>
      </c>
      <c r="D201" s="1" t="s">
        <v>90</v>
      </c>
      <c r="E201" s="60">
        <v>4</v>
      </c>
      <c r="F201" s="112"/>
      <c r="G201" s="82">
        <f t="shared" si="1"/>
        <v>0</v>
      </c>
      <c r="H201" s="58"/>
    </row>
    <row r="202" spans="1:8" s="72" customFormat="1" x14ac:dyDescent="0.25">
      <c r="A202" s="152"/>
      <c r="B202" s="1"/>
      <c r="C202" s="2" t="s">
        <v>405</v>
      </c>
      <c r="D202" s="1" t="s">
        <v>90</v>
      </c>
      <c r="E202" s="60">
        <v>8</v>
      </c>
      <c r="F202" s="112"/>
      <c r="G202" s="82">
        <f t="shared" si="1"/>
        <v>0</v>
      </c>
      <c r="H202" s="58"/>
    </row>
    <row r="203" spans="1:8" s="72" customFormat="1" x14ac:dyDescent="0.25">
      <c r="A203" s="152"/>
      <c r="B203" s="1"/>
      <c r="C203" s="2" t="s">
        <v>406</v>
      </c>
      <c r="D203" s="1" t="s">
        <v>90</v>
      </c>
      <c r="E203" s="60">
        <v>62</v>
      </c>
      <c r="F203" s="112"/>
      <c r="G203" s="82">
        <f t="shared" si="1"/>
        <v>0</v>
      </c>
      <c r="H203" s="58"/>
    </row>
    <row r="204" spans="1:8" s="72" customFormat="1" x14ac:dyDescent="0.25">
      <c r="A204" s="152"/>
      <c r="B204" s="1"/>
      <c r="C204" s="2" t="s">
        <v>407</v>
      </c>
      <c r="D204" s="1" t="s">
        <v>90</v>
      </c>
      <c r="E204" s="60">
        <v>4</v>
      </c>
      <c r="F204" s="112"/>
      <c r="G204" s="82">
        <f t="shared" si="1"/>
        <v>0</v>
      </c>
      <c r="H204" s="58"/>
    </row>
    <row r="205" spans="1:8" s="72" customFormat="1" x14ac:dyDescent="0.25">
      <c r="A205" s="152"/>
      <c r="B205" s="1"/>
      <c r="C205" s="2" t="s">
        <v>408</v>
      </c>
      <c r="D205" s="1" t="s">
        <v>90</v>
      </c>
      <c r="E205" s="60">
        <v>6</v>
      </c>
      <c r="F205" s="112"/>
      <c r="G205" s="82">
        <f t="shared" si="1"/>
        <v>0</v>
      </c>
      <c r="H205" s="58"/>
    </row>
    <row r="206" spans="1:8" s="72" customFormat="1" x14ac:dyDescent="0.25">
      <c r="A206" s="152"/>
      <c r="B206" s="1"/>
      <c r="C206" s="2"/>
      <c r="D206" s="1"/>
      <c r="E206" s="60"/>
      <c r="F206" s="112"/>
      <c r="G206" s="112"/>
      <c r="H206" s="58"/>
    </row>
    <row r="207" spans="1:8" ht="22.5" x14ac:dyDescent="0.25">
      <c r="B207" s="1" t="s">
        <v>1353</v>
      </c>
      <c r="C207" s="53" t="s">
        <v>410</v>
      </c>
      <c r="D207" s="75"/>
      <c r="G207" s="69"/>
    </row>
    <row r="208" spans="1:8" s="72" customFormat="1" x14ac:dyDescent="0.25">
      <c r="A208" s="152"/>
      <c r="B208" s="1"/>
      <c r="C208" s="2" t="s">
        <v>403</v>
      </c>
      <c r="D208" s="75" t="s">
        <v>303</v>
      </c>
      <c r="E208" s="60">
        <v>2</v>
      </c>
      <c r="F208" s="112"/>
      <c r="G208" s="82">
        <f>$E208*F208</f>
        <v>0</v>
      </c>
      <c r="H208" s="58"/>
    </row>
    <row r="209" spans="1:8" s="72" customFormat="1" x14ac:dyDescent="0.25">
      <c r="A209" s="152"/>
      <c r="B209" s="1"/>
      <c r="C209" s="2" t="s">
        <v>404</v>
      </c>
      <c r="D209" s="75" t="s">
        <v>303</v>
      </c>
      <c r="E209" s="60">
        <v>1</v>
      </c>
      <c r="F209" s="112"/>
      <c r="G209" s="82">
        <f>$E209*F209</f>
        <v>0</v>
      </c>
      <c r="H209" s="58"/>
    </row>
    <row r="210" spans="1:8" s="72" customFormat="1" x14ac:dyDescent="0.25">
      <c r="A210" s="152"/>
      <c r="B210" s="1"/>
      <c r="C210" s="2" t="s">
        <v>405</v>
      </c>
      <c r="D210" s="75" t="s">
        <v>303</v>
      </c>
      <c r="E210" s="60">
        <v>4</v>
      </c>
      <c r="F210" s="112"/>
      <c r="G210" s="82">
        <f>$E210*F210</f>
        <v>0</v>
      </c>
      <c r="H210" s="58"/>
    </row>
    <row r="211" spans="1:8" s="72" customFormat="1" x14ac:dyDescent="0.25">
      <c r="A211" s="152"/>
      <c r="B211" s="1"/>
      <c r="C211" s="2" t="s">
        <v>406</v>
      </c>
      <c r="D211" s="75" t="s">
        <v>303</v>
      </c>
      <c r="E211" s="60">
        <v>62</v>
      </c>
      <c r="F211" s="112"/>
      <c r="G211" s="82">
        <f>$E211*F211</f>
        <v>0</v>
      </c>
      <c r="H211" s="58"/>
    </row>
    <row r="212" spans="1:8" s="72" customFormat="1" x14ac:dyDescent="0.25">
      <c r="A212" s="152"/>
      <c r="B212" s="1"/>
      <c r="C212" s="2" t="s">
        <v>407</v>
      </c>
      <c r="D212" s="75" t="s">
        <v>303</v>
      </c>
      <c r="E212" s="60">
        <v>1</v>
      </c>
      <c r="F212" s="112"/>
      <c r="G212" s="82">
        <f>$E212*F212</f>
        <v>0</v>
      </c>
      <c r="H212" s="58"/>
    </row>
    <row r="213" spans="1:8" x14ac:dyDescent="0.25">
      <c r="D213" s="75"/>
      <c r="G213" s="79"/>
    </row>
    <row r="214" spans="1:8" s="72" customFormat="1" ht="22.5" x14ac:dyDescent="0.25">
      <c r="A214" s="152"/>
      <c r="B214" s="1" t="s">
        <v>1355</v>
      </c>
      <c r="C214" s="2" t="s">
        <v>411</v>
      </c>
      <c r="D214" s="1" t="s">
        <v>56</v>
      </c>
      <c r="E214" s="60">
        <v>22</v>
      </c>
      <c r="F214" s="112"/>
      <c r="G214" s="82">
        <f>$E214*F214</f>
        <v>0</v>
      </c>
      <c r="H214" s="58"/>
    </row>
    <row r="215" spans="1:8" s="72" customFormat="1" x14ac:dyDescent="0.25">
      <c r="A215" s="152"/>
      <c r="B215" s="1"/>
      <c r="C215" s="2"/>
      <c r="D215" s="1"/>
      <c r="E215" s="60"/>
      <c r="F215" s="112"/>
      <c r="G215" s="112"/>
      <c r="H215" s="58"/>
    </row>
    <row r="216" spans="1:8" s="72" customFormat="1" ht="22.5" x14ac:dyDescent="0.25">
      <c r="A216" s="152"/>
      <c r="B216" s="1" t="s">
        <v>1356</v>
      </c>
      <c r="C216" s="134" t="s">
        <v>412</v>
      </c>
      <c r="D216" s="1" t="s">
        <v>105</v>
      </c>
      <c r="E216" s="60">
        <v>446</v>
      </c>
      <c r="F216" s="112"/>
      <c r="G216" s="82">
        <f>$E216*F216</f>
        <v>0</v>
      </c>
      <c r="H216" s="58"/>
    </row>
    <row r="217" spans="1:8" s="72" customFormat="1" x14ac:dyDescent="0.25">
      <c r="A217" s="152"/>
      <c r="B217" s="1"/>
      <c r="C217" s="134"/>
      <c r="D217" s="1"/>
      <c r="E217" s="60"/>
      <c r="F217" s="112"/>
      <c r="G217" s="112"/>
      <c r="H217" s="58"/>
    </row>
    <row r="218" spans="1:8" s="72" customFormat="1" ht="33.75" x14ac:dyDescent="0.25">
      <c r="A218" s="152"/>
      <c r="B218" s="1" t="s">
        <v>1357</v>
      </c>
      <c r="C218" s="135" t="s">
        <v>413</v>
      </c>
      <c r="D218" s="1" t="s">
        <v>56</v>
      </c>
      <c r="E218" s="75">
        <f>6+3+3</f>
        <v>12</v>
      </c>
      <c r="F218" s="100"/>
      <c r="G218" s="82">
        <f>$E218*F218</f>
        <v>0</v>
      </c>
      <c r="H218" s="58"/>
    </row>
    <row r="219" spans="1:8" s="72" customFormat="1" x14ac:dyDescent="0.25">
      <c r="A219" s="152"/>
      <c r="B219" s="1"/>
      <c r="C219" s="134"/>
      <c r="D219" s="1"/>
      <c r="E219" s="60"/>
      <c r="F219" s="112"/>
      <c r="G219" s="112"/>
      <c r="H219" s="58"/>
    </row>
    <row r="220" spans="1:8" s="72" customFormat="1" ht="45" x14ac:dyDescent="0.25">
      <c r="A220" s="152"/>
      <c r="B220" s="1" t="s">
        <v>1358</v>
      </c>
      <c r="C220" s="135" t="s">
        <v>414</v>
      </c>
      <c r="D220" s="1" t="s">
        <v>56</v>
      </c>
      <c r="E220" s="75">
        <v>22</v>
      </c>
      <c r="F220" s="100"/>
      <c r="G220" s="82">
        <f>$E220*F220</f>
        <v>0</v>
      </c>
      <c r="H220" s="58"/>
    </row>
    <row r="221" spans="1:8" s="72" customFormat="1" x14ac:dyDescent="0.25">
      <c r="A221" s="152"/>
      <c r="B221" s="1"/>
      <c r="C221" s="135"/>
      <c r="D221" s="56"/>
      <c r="E221" s="75"/>
      <c r="F221" s="100"/>
      <c r="G221" s="100"/>
      <c r="H221" s="58"/>
    </row>
    <row r="222" spans="1:8" s="72" customFormat="1" ht="33.75" x14ac:dyDescent="0.25">
      <c r="A222" s="152"/>
      <c r="B222" s="1" t="s">
        <v>1359</v>
      </c>
      <c r="C222" s="135" t="s">
        <v>415</v>
      </c>
      <c r="D222" s="1" t="s">
        <v>105</v>
      </c>
      <c r="E222" s="75">
        <v>600</v>
      </c>
      <c r="F222" s="100"/>
      <c r="G222" s="82">
        <f>$E222*F222</f>
        <v>0</v>
      </c>
      <c r="H222" s="58"/>
    </row>
    <row r="223" spans="1:8" s="72" customFormat="1" x14ac:dyDescent="0.25">
      <c r="A223" s="152"/>
      <c r="B223" s="1"/>
      <c r="C223" s="135"/>
      <c r="D223" s="56"/>
      <c r="E223" s="75"/>
      <c r="F223" s="100"/>
      <c r="G223" s="100"/>
      <c r="H223" s="58"/>
    </row>
    <row r="224" spans="1:8" s="72" customFormat="1" ht="22.5" x14ac:dyDescent="0.25">
      <c r="A224" s="152"/>
      <c r="B224" s="1" t="s">
        <v>1360</v>
      </c>
      <c r="C224" s="53" t="s">
        <v>416</v>
      </c>
      <c r="D224" s="1" t="s">
        <v>105</v>
      </c>
      <c r="E224" s="75">
        <v>600</v>
      </c>
      <c r="F224" s="100"/>
      <c r="G224" s="82">
        <f>$E224*F224</f>
        <v>0</v>
      </c>
      <c r="H224" s="58"/>
    </row>
    <row r="225" spans="1:8" s="72" customFormat="1" x14ac:dyDescent="0.25">
      <c r="A225" s="156"/>
      <c r="B225" s="1"/>
      <c r="C225" s="135"/>
      <c r="D225" s="56"/>
      <c r="E225" s="75"/>
      <c r="F225" s="100"/>
      <c r="G225" s="100"/>
      <c r="H225" s="58"/>
    </row>
    <row r="226" spans="1:8" s="72" customFormat="1" ht="22.5" x14ac:dyDescent="0.25">
      <c r="A226" s="152"/>
      <c r="B226" s="1" t="s">
        <v>1361</v>
      </c>
      <c r="C226" s="134" t="s">
        <v>417</v>
      </c>
      <c r="D226" s="1"/>
      <c r="E226" s="75"/>
      <c r="F226" s="100"/>
      <c r="G226" s="114"/>
      <c r="H226" s="58"/>
    </row>
    <row r="227" spans="1:8" s="72" customFormat="1" x14ac:dyDescent="0.25">
      <c r="A227" s="152"/>
      <c r="B227" s="1"/>
      <c r="C227" s="134" t="s">
        <v>418</v>
      </c>
      <c r="D227" s="1" t="s">
        <v>105</v>
      </c>
      <c r="E227" s="75">
        <v>450</v>
      </c>
      <c r="F227" s="100"/>
      <c r="G227" s="82">
        <f>$E227*F227</f>
        <v>0</v>
      </c>
      <c r="H227" s="58"/>
    </row>
    <row r="228" spans="1:8" s="72" customFormat="1" x14ac:dyDescent="0.25">
      <c r="A228" s="156"/>
      <c r="B228" s="1"/>
      <c r="C228" s="134" t="s">
        <v>419</v>
      </c>
      <c r="D228" s="1" t="s">
        <v>105</v>
      </c>
      <c r="E228" s="75">
        <v>450</v>
      </c>
      <c r="F228" s="100"/>
      <c r="G228" s="82">
        <f>$E228*F228</f>
        <v>0</v>
      </c>
      <c r="H228" s="58"/>
    </row>
    <row r="229" spans="1:8" s="72" customFormat="1" x14ac:dyDescent="0.25">
      <c r="A229" s="152"/>
      <c r="B229" s="1"/>
      <c r="C229" s="134" t="s">
        <v>420</v>
      </c>
      <c r="D229" s="1" t="s">
        <v>105</v>
      </c>
      <c r="E229" s="75">
        <v>420</v>
      </c>
      <c r="F229" s="100"/>
      <c r="G229" s="82">
        <f>$E229*F229</f>
        <v>0</v>
      </c>
      <c r="H229" s="58"/>
    </row>
    <row r="230" spans="1:8" s="72" customFormat="1" x14ac:dyDescent="0.25">
      <c r="A230" s="152"/>
      <c r="B230" s="1"/>
      <c r="C230" s="53"/>
      <c r="D230" s="56"/>
      <c r="E230" s="75"/>
      <c r="F230" s="100"/>
      <c r="G230" s="100"/>
      <c r="H230" s="58"/>
    </row>
    <row r="231" spans="1:8" s="72" customFormat="1" x14ac:dyDescent="0.25">
      <c r="A231" s="152"/>
      <c r="B231" s="1" t="s">
        <v>1362</v>
      </c>
      <c r="C231" s="53" t="s">
        <v>421</v>
      </c>
      <c r="D231" s="56" t="s">
        <v>56</v>
      </c>
      <c r="E231" s="75">
        <v>1</v>
      </c>
      <c r="F231" s="100"/>
      <c r="G231" s="82">
        <f>$E231*F231</f>
        <v>0</v>
      </c>
      <c r="H231" s="58"/>
    </row>
    <row r="232" spans="1:8" s="72" customFormat="1" x14ac:dyDescent="0.25">
      <c r="A232" s="156"/>
      <c r="B232" s="1"/>
      <c r="C232" s="53"/>
      <c r="D232" s="56"/>
      <c r="E232" s="75"/>
      <c r="F232" s="100"/>
      <c r="G232" s="100"/>
      <c r="H232" s="58"/>
    </row>
    <row r="233" spans="1:8" s="72" customFormat="1" ht="22.5" x14ac:dyDescent="0.25">
      <c r="A233" s="152"/>
      <c r="B233" s="1" t="s">
        <v>1363</v>
      </c>
      <c r="C233" s="53" t="s">
        <v>422</v>
      </c>
      <c r="D233" s="56" t="s">
        <v>56</v>
      </c>
      <c r="E233" s="75">
        <v>1</v>
      </c>
      <c r="F233" s="100"/>
      <c r="G233" s="82">
        <f>$E233*F233</f>
        <v>0</v>
      </c>
      <c r="H233" s="58"/>
    </row>
    <row r="234" spans="1:8" s="72" customFormat="1" x14ac:dyDescent="0.25">
      <c r="A234" s="156"/>
      <c r="B234" s="1"/>
      <c r="C234" s="53"/>
      <c r="D234" s="56"/>
      <c r="E234" s="75"/>
      <c r="F234" s="100"/>
      <c r="G234" s="100"/>
      <c r="H234" s="58"/>
    </row>
    <row r="235" spans="1:8" s="72" customFormat="1" ht="33.75" x14ac:dyDescent="0.25">
      <c r="A235" s="152"/>
      <c r="B235" s="1" t="s">
        <v>1364</v>
      </c>
      <c r="C235" s="53" t="s">
        <v>423</v>
      </c>
      <c r="D235" s="56" t="s">
        <v>56</v>
      </c>
      <c r="E235" s="75">
        <v>1</v>
      </c>
      <c r="F235" s="100"/>
      <c r="G235" s="82">
        <f>$E235*F235</f>
        <v>0</v>
      </c>
      <c r="H235" s="58"/>
    </row>
    <row r="236" spans="1:8" s="72" customFormat="1" x14ac:dyDescent="0.25">
      <c r="A236" s="156"/>
      <c r="B236" s="1"/>
      <c r="C236" s="53"/>
      <c r="D236" s="56"/>
      <c r="E236" s="75"/>
      <c r="F236" s="100"/>
      <c r="G236" s="100"/>
      <c r="H236" s="58"/>
    </row>
    <row r="237" spans="1:8" s="72" customFormat="1" ht="22.5" x14ac:dyDescent="0.25">
      <c r="A237" s="152"/>
      <c r="B237" s="1" t="s">
        <v>1365</v>
      </c>
      <c r="C237" s="135" t="s">
        <v>424</v>
      </c>
      <c r="D237" s="56"/>
      <c r="E237" s="75"/>
      <c r="F237" s="100"/>
      <c r="G237" s="100"/>
      <c r="H237" s="58"/>
    </row>
    <row r="238" spans="1:8" s="72" customFormat="1" x14ac:dyDescent="0.25">
      <c r="A238" s="152"/>
      <c r="B238" s="56"/>
      <c r="C238" s="135" t="s">
        <v>425</v>
      </c>
      <c r="D238" s="67"/>
      <c r="E238" s="32"/>
      <c r="F238" s="79"/>
      <c r="G238" s="100"/>
      <c r="H238" s="58"/>
    </row>
    <row r="239" spans="1:8" s="72" customFormat="1" x14ac:dyDescent="0.25">
      <c r="A239" s="156"/>
      <c r="B239" s="1"/>
      <c r="C239" s="135" t="s">
        <v>426</v>
      </c>
      <c r="D239" s="67"/>
      <c r="E239" s="32"/>
      <c r="F239" s="79"/>
      <c r="G239" s="100"/>
      <c r="H239" s="58"/>
    </row>
    <row r="240" spans="1:8" s="72" customFormat="1" x14ac:dyDescent="0.25">
      <c r="A240" s="152"/>
      <c r="B240" s="56"/>
      <c r="C240" s="135" t="s">
        <v>427</v>
      </c>
      <c r="D240" s="67"/>
      <c r="E240" s="32"/>
      <c r="F240" s="79"/>
      <c r="G240" s="100"/>
      <c r="H240" s="58"/>
    </row>
    <row r="241" spans="1:8" s="72" customFormat="1" x14ac:dyDescent="0.25">
      <c r="A241" s="152"/>
      <c r="B241" s="56"/>
      <c r="C241" s="135" t="s">
        <v>428</v>
      </c>
      <c r="D241" s="67"/>
      <c r="E241" s="32"/>
      <c r="F241" s="79"/>
      <c r="G241" s="100"/>
      <c r="H241" s="58"/>
    </row>
    <row r="242" spans="1:8" s="72" customFormat="1" x14ac:dyDescent="0.25">
      <c r="A242" s="152"/>
      <c r="B242" s="56"/>
      <c r="C242" s="135" t="s">
        <v>429</v>
      </c>
      <c r="D242" s="67"/>
      <c r="E242" s="32"/>
      <c r="F242" s="79"/>
      <c r="G242" s="100"/>
      <c r="H242" s="58"/>
    </row>
    <row r="243" spans="1:8" s="72" customFormat="1" x14ac:dyDescent="0.25">
      <c r="A243" s="152"/>
      <c r="B243" s="56"/>
      <c r="C243" s="135" t="s">
        <v>430</v>
      </c>
      <c r="D243" s="67"/>
      <c r="E243" s="32"/>
      <c r="F243" s="79"/>
      <c r="G243" s="100"/>
      <c r="H243" s="58"/>
    </row>
    <row r="244" spans="1:8" s="72" customFormat="1" x14ac:dyDescent="0.25">
      <c r="A244" s="152"/>
      <c r="B244" s="56"/>
      <c r="C244" s="135" t="s">
        <v>431</v>
      </c>
      <c r="D244" s="67"/>
      <c r="E244" s="32"/>
      <c r="F244" s="79"/>
      <c r="G244" s="100"/>
      <c r="H244" s="58"/>
    </row>
    <row r="245" spans="1:8" s="72" customFormat="1" x14ac:dyDescent="0.25">
      <c r="A245" s="152"/>
      <c r="B245" s="56"/>
      <c r="C245" s="135" t="s">
        <v>432</v>
      </c>
      <c r="D245" s="67"/>
      <c r="E245" s="32"/>
      <c r="F245" s="79"/>
      <c r="G245" s="100"/>
      <c r="H245" s="58"/>
    </row>
    <row r="246" spans="1:8" s="72" customFormat="1" x14ac:dyDescent="0.25">
      <c r="A246" s="152"/>
      <c r="B246" s="56"/>
      <c r="C246" s="53"/>
      <c r="D246" s="1" t="s">
        <v>56</v>
      </c>
      <c r="E246" s="60">
        <v>1</v>
      </c>
      <c r="F246" s="112"/>
      <c r="G246" s="82">
        <f>$E246*F246</f>
        <v>0</v>
      </c>
      <c r="H246" s="58"/>
    </row>
    <row r="247" spans="1:8" s="72" customFormat="1" x14ac:dyDescent="0.25">
      <c r="A247" s="152"/>
      <c r="B247" s="56"/>
      <c r="C247" s="53"/>
      <c r="D247" s="1"/>
      <c r="E247" s="60"/>
      <c r="F247" s="112"/>
      <c r="G247" s="112"/>
      <c r="H247" s="58"/>
    </row>
    <row r="248" spans="1:8" s="72" customFormat="1" ht="22.5" x14ac:dyDescent="0.25">
      <c r="A248" s="152"/>
      <c r="B248" s="1" t="s">
        <v>1366</v>
      </c>
      <c r="C248" s="134" t="s">
        <v>433</v>
      </c>
      <c r="D248" s="1" t="s">
        <v>56</v>
      </c>
      <c r="E248" s="60">
        <v>1</v>
      </c>
      <c r="F248" s="112"/>
      <c r="G248" s="82">
        <f>$E248*F248</f>
        <v>0</v>
      </c>
      <c r="H248" s="58"/>
    </row>
    <row r="249" spans="1:8" s="72" customFormat="1" x14ac:dyDescent="0.25">
      <c r="A249" s="152"/>
      <c r="B249" s="1"/>
      <c r="C249" s="134"/>
      <c r="D249" s="1"/>
      <c r="E249" s="60"/>
      <c r="F249" s="112"/>
      <c r="G249" s="114"/>
      <c r="H249" s="58"/>
    </row>
    <row r="250" spans="1:8" x14ac:dyDescent="0.25">
      <c r="B250" s="1" t="s">
        <v>1367</v>
      </c>
      <c r="C250" s="2" t="s">
        <v>434</v>
      </c>
      <c r="D250" s="60" t="s">
        <v>303</v>
      </c>
      <c r="E250" s="60">
        <v>0.05</v>
      </c>
      <c r="F250" s="69"/>
      <c r="G250" s="69">
        <f>$E250*SUM(G119:G248)</f>
        <v>0</v>
      </c>
    </row>
    <row r="251" spans="1:8" s="72" customFormat="1" x14ac:dyDescent="0.25">
      <c r="A251" s="152"/>
      <c r="B251" s="1"/>
      <c r="C251" s="134"/>
      <c r="D251" s="1"/>
      <c r="E251" s="60"/>
      <c r="F251" s="112"/>
      <c r="G251" s="112"/>
      <c r="H251" s="58"/>
    </row>
    <row r="252" spans="1:8" s="130" customFormat="1" x14ac:dyDescent="0.25">
      <c r="A252" s="154"/>
      <c r="B252" s="126" t="s">
        <v>68</v>
      </c>
      <c r="C252" s="172" t="s">
        <v>364</v>
      </c>
      <c r="D252" s="306"/>
      <c r="E252" s="104"/>
      <c r="F252" s="178"/>
      <c r="G252" s="178">
        <f>SUM(G120:G251)</f>
        <v>0</v>
      </c>
      <c r="H252" s="136"/>
    </row>
    <row r="253" spans="1:8" x14ac:dyDescent="0.25">
      <c r="D253" s="75"/>
      <c r="G253" s="79"/>
    </row>
    <row r="254" spans="1:8" s="289" customFormat="1" x14ac:dyDescent="0.25">
      <c r="A254" s="152"/>
      <c r="B254" s="126" t="s">
        <v>435</v>
      </c>
      <c r="C254" s="172" t="s">
        <v>66</v>
      </c>
      <c r="D254" s="104"/>
      <c r="E254" s="104"/>
      <c r="F254" s="177"/>
      <c r="G254" s="108"/>
      <c r="H254" s="74"/>
    </row>
    <row r="255" spans="1:8" ht="22.5" x14ac:dyDescent="0.25">
      <c r="C255" s="53" t="s">
        <v>688</v>
      </c>
      <c r="E255" s="68"/>
      <c r="F255" s="68"/>
      <c r="G255" s="79"/>
    </row>
    <row r="256" spans="1:8" x14ac:dyDescent="0.25">
      <c r="C256" s="53" t="s">
        <v>437</v>
      </c>
      <c r="E256" s="61"/>
      <c r="F256" s="68"/>
      <c r="G256" s="79"/>
    </row>
    <row r="257" spans="1:8" ht="45" x14ac:dyDescent="0.25">
      <c r="C257" s="53" t="s">
        <v>438</v>
      </c>
      <c r="E257" s="61"/>
      <c r="F257" s="68"/>
      <c r="G257" s="79"/>
    </row>
    <row r="258" spans="1:8" ht="33.75" x14ac:dyDescent="0.25">
      <c r="C258" s="53" t="s">
        <v>439</v>
      </c>
      <c r="E258" s="61"/>
      <c r="F258" s="68"/>
      <c r="G258" s="79"/>
    </row>
    <row r="259" spans="1:8" x14ac:dyDescent="0.25">
      <c r="C259" s="53" t="s">
        <v>440</v>
      </c>
      <c r="E259" s="61"/>
      <c r="F259" s="68"/>
      <c r="G259" s="79"/>
    </row>
    <row r="260" spans="1:8" x14ac:dyDescent="0.25">
      <c r="C260" s="80"/>
      <c r="D260" s="81"/>
      <c r="E260" s="110"/>
      <c r="F260" s="110"/>
      <c r="G260" s="79"/>
    </row>
    <row r="261" spans="1:8" x14ac:dyDescent="0.25">
      <c r="B261" s="1" t="s">
        <v>1368</v>
      </c>
      <c r="C261" s="53" t="s">
        <v>441</v>
      </c>
      <c r="D261" s="75" t="s">
        <v>300</v>
      </c>
      <c r="E261" s="60">
        <v>4</v>
      </c>
      <c r="G261" s="82">
        <f>$E261*F261</f>
        <v>0</v>
      </c>
    </row>
    <row r="262" spans="1:8" x14ac:dyDescent="0.25">
      <c r="D262" s="75"/>
      <c r="E262" s="60"/>
      <c r="G262" s="79"/>
    </row>
    <row r="263" spans="1:8" x14ac:dyDescent="0.25">
      <c r="B263" s="1" t="s">
        <v>1369</v>
      </c>
      <c r="C263" s="53" t="s">
        <v>442</v>
      </c>
      <c r="D263" s="75" t="s">
        <v>105</v>
      </c>
      <c r="E263" s="60">
        <f>285+117</f>
        <v>402</v>
      </c>
      <c r="G263" s="82">
        <f>$E263*F263</f>
        <v>0</v>
      </c>
    </row>
    <row r="264" spans="1:8" x14ac:dyDescent="0.25">
      <c r="D264" s="75"/>
      <c r="E264" s="60"/>
      <c r="G264" s="79"/>
    </row>
    <row r="265" spans="1:8" ht="33.75" x14ac:dyDescent="0.25">
      <c r="B265" s="1" t="s">
        <v>1370</v>
      </c>
      <c r="C265" s="53" t="s">
        <v>443</v>
      </c>
      <c r="D265" s="75" t="s">
        <v>90</v>
      </c>
      <c r="E265" s="60">
        <v>9</v>
      </c>
      <c r="G265" s="82">
        <f>$E265*F265</f>
        <v>0</v>
      </c>
    </row>
    <row r="266" spans="1:8" x14ac:dyDescent="0.25">
      <c r="D266" s="75"/>
      <c r="E266" s="60"/>
      <c r="G266" s="79"/>
    </row>
    <row r="267" spans="1:8" ht="22.5" x14ac:dyDescent="0.25">
      <c r="B267" s="1" t="s">
        <v>1371</v>
      </c>
      <c r="C267" s="53" t="s">
        <v>444</v>
      </c>
      <c r="D267" s="75" t="s">
        <v>90</v>
      </c>
      <c r="E267" s="60">
        <v>9</v>
      </c>
      <c r="G267" s="82">
        <f>$E267*F267</f>
        <v>0</v>
      </c>
    </row>
    <row r="268" spans="1:8" x14ac:dyDescent="0.25">
      <c r="D268" s="75"/>
      <c r="E268" s="60"/>
      <c r="G268" s="79"/>
    </row>
    <row r="269" spans="1:8" ht="22.5" x14ac:dyDescent="0.25">
      <c r="B269" s="1" t="s">
        <v>1372</v>
      </c>
      <c r="C269" s="53" t="s">
        <v>445</v>
      </c>
      <c r="D269" s="75" t="s">
        <v>56</v>
      </c>
      <c r="E269" s="60">
        <v>1</v>
      </c>
      <c r="G269" s="82">
        <f>$E269*F269</f>
        <v>0</v>
      </c>
    </row>
    <row r="270" spans="1:8" x14ac:dyDescent="0.25">
      <c r="D270" s="75"/>
      <c r="E270" s="60"/>
      <c r="G270" s="79"/>
    </row>
    <row r="271" spans="1:8" s="72" customFormat="1" ht="45" x14ac:dyDescent="0.25">
      <c r="A271" s="152"/>
      <c r="B271" s="1" t="s">
        <v>1373</v>
      </c>
      <c r="C271" s="2" t="s">
        <v>446</v>
      </c>
      <c r="D271" s="22" t="s">
        <v>111</v>
      </c>
      <c r="E271" s="116">
        <v>108.24</v>
      </c>
      <c r="F271" s="118"/>
      <c r="G271" s="82">
        <f>$E271*F271</f>
        <v>0</v>
      </c>
      <c r="H271" s="58"/>
    </row>
    <row r="272" spans="1:8" s="72" customFormat="1" x14ac:dyDescent="0.25">
      <c r="A272" s="152"/>
      <c r="B272" s="67"/>
      <c r="C272" s="2"/>
      <c r="D272" s="22"/>
      <c r="E272" s="116"/>
      <c r="F272" s="117"/>
      <c r="G272" s="82"/>
      <c r="H272" s="58"/>
    </row>
    <row r="273" spans="1:8" s="72" customFormat="1" ht="22.5" x14ac:dyDescent="0.25">
      <c r="A273" s="152"/>
      <c r="B273" s="1" t="s">
        <v>1374</v>
      </c>
      <c r="C273" s="2" t="s">
        <v>367</v>
      </c>
      <c r="D273" s="22" t="s">
        <v>111</v>
      </c>
      <c r="E273" s="116">
        <f>+E271*0.05</f>
        <v>5.4119999999999999</v>
      </c>
      <c r="F273" s="118"/>
      <c r="G273" s="82">
        <f>$E273*F273</f>
        <v>0</v>
      </c>
      <c r="H273" s="58"/>
    </row>
    <row r="274" spans="1:8" s="72" customFormat="1" x14ac:dyDescent="0.25">
      <c r="A274" s="152"/>
      <c r="B274" s="67"/>
      <c r="C274" s="2"/>
      <c r="D274" s="22"/>
      <c r="E274" s="116"/>
      <c r="F274" s="117"/>
      <c r="G274" s="82"/>
      <c r="H274" s="58"/>
    </row>
    <row r="275" spans="1:8" s="72" customFormat="1" ht="22.5" x14ac:dyDescent="0.25">
      <c r="A275" s="152"/>
      <c r="B275" s="1" t="s">
        <v>1375</v>
      </c>
      <c r="C275" s="2" t="s">
        <v>368</v>
      </c>
      <c r="D275" s="22" t="s">
        <v>111</v>
      </c>
      <c r="E275" s="116">
        <v>43</v>
      </c>
      <c r="F275" s="118"/>
      <c r="G275" s="82">
        <f>$E275*F275</f>
        <v>0</v>
      </c>
      <c r="H275" s="58"/>
    </row>
    <row r="276" spans="1:8" s="72" customFormat="1" x14ac:dyDescent="0.25">
      <c r="A276" s="152"/>
      <c r="B276" s="67"/>
      <c r="C276" s="2"/>
      <c r="D276" s="22"/>
      <c r="E276" s="116"/>
      <c r="F276" s="117"/>
      <c r="G276" s="82"/>
      <c r="H276" s="58"/>
    </row>
    <row r="277" spans="1:8" s="72" customFormat="1" x14ac:dyDescent="0.25">
      <c r="A277" s="152"/>
      <c r="B277" s="1" t="s">
        <v>1376</v>
      </c>
      <c r="C277" s="2" t="s">
        <v>369</v>
      </c>
      <c r="D277" s="22" t="s">
        <v>111</v>
      </c>
      <c r="E277" s="116">
        <f>+E271+E273-E275</f>
        <v>70.652000000000001</v>
      </c>
      <c r="F277" s="118"/>
      <c r="G277" s="82">
        <f>$E277*F277</f>
        <v>0</v>
      </c>
      <c r="H277" s="58"/>
    </row>
    <row r="278" spans="1:8" s="72" customFormat="1" x14ac:dyDescent="0.25">
      <c r="A278" s="152"/>
      <c r="B278" s="67"/>
      <c r="C278" s="2"/>
      <c r="D278" s="22"/>
      <c r="E278" s="116"/>
      <c r="F278" s="118"/>
      <c r="G278" s="114"/>
      <c r="H278" s="58"/>
    </row>
    <row r="279" spans="1:8" s="72" customFormat="1" x14ac:dyDescent="0.25">
      <c r="A279" s="152"/>
      <c r="B279" s="1" t="s">
        <v>1377</v>
      </c>
      <c r="C279" s="2" t="s">
        <v>370</v>
      </c>
      <c r="D279" s="67" t="s">
        <v>371</v>
      </c>
      <c r="E279" s="116">
        <f>+(E273+E271)*1.35-E277</f>
        <v>82.778200000000012</v>
      </c>
      <c r="F279" s="118"/>
      <c r="G279" s="82">
        <f>$E279*F279</f>
        <v>0</v>
      </c>
      <c r="H279" s="58"/>
    </row>
    <row r="280" spans="1:8" s="72" customFormat="1" x14ac:dyDescent="0.25">
      <c r="A280" s="152"/>
      <c r="B280" s="67"/>
      <c r="C280" s="2"/>
      <c r="D280" s="67"/>
      <c r="E280" s="116"/>
      <c r="F280" s="118"/>
      <c r="G280" s="114"/>
      <c r="H280" s="58"/>
    </row>
    <row r="281" spans="1:8" s="72" customFormat="1" ht="45" x14ac:dyDescent="0.25">
      <c r="A281" s="152"/>
      <c r="B281" s="1" t="s">
        <v>1378</v>
      </c>
      <c r="C281" s="53" t="s">
        <v>447</v>
      </c>
      <c r="D281" s="56"/>
      <c r="E281" s="60"/>
      <c r="F281" s="100"/>
      <c r="G281" s="100"/>
      <c r="H281" s="58"/>
    </row>
    <row r="282" spans="1:8" s="72" customFormat="1" ht="22.5" x14ac:dyDescent="0.25">
      <c r="A282" s="152"/>
      <c r="B282" s="56"/>
      <c r="C282" s="135" t="s">
        <v>448</v>
      </c>
      <c r="D282" s="1" t="s">
        <v>90</v>
      </c>
      <c r="E282" s="23">
        <v>1</v>
      </c>
      <c r="F282" s="76"/>
      <c r="G282" s="100"/>
      <c r="H282" s="58"/>
    </row>
    <row r="283" spans="1:8" s="72" customFormat="1" x14ac:dyDescent="0.25">
      <c r="A283" s="156"/>
      <c r="B283" s="1"/>
      <c r="C283" s="135" t="s">
        <v>449</v>
      </c>
      <c r="D283" s="1" t="s">
        <v>90</v>
      </c>
      <c r="E283" s="23">
        <v>1</v>
      </c>
      <c r="F283" s="76"/>
      <c r="G283" s="100"/>
      <c r="H283" s="58"/>
    </row>
    <row r="284" spans="1:8" s="72" customFormat="1" x14ac:dyDescent="0.25">
      <c r="A284" s="152"/>
      <c r="B284" s="56"/>
      <c r="C284" s="135" t="s">
        <v>450</v>
      </c>
      <c r="D284" s="1" t="s">
        <v>90</v>
      </c>
      <c r="E284" s="23">
        <v>5</v>
      </c>
      <c r="F284" s="76"/>
      <c r="G284" s="100"/>
      <c r="H284" s="58"/>
    </row>
    <row r="285" spans="1:8" s="72" customFormat="1" x14ac:dyDescent="0.25">
      <c r="A285" s="152"/>
      <c r="B285" s="56"/>
      <c r="C285" s="53" t="s">
        <v>451</v>
      </c>
      <c r="D285" s="1" t="s">
        <v>90</v>
      </c>
      <c r="E285" s="23">
        <v>15</v>
      </c>
      <c r="F285" s="76"/>
      <c r="G285" s="100"/>
      <c r="H285" s="58"/>
    </row>
    <row r="286" spans="1:8" s="72" customFormat="1" x14ac:dyDescent="0.25">
      <c r="A286" s="152"/>
      <c r="B286" s="56"/>
      <c r="C286" s="53" t="s">
        <v>452</v>
      </c>
      <c r="D286" s="1" t="s">
        <v>90</v>
      </c>
      <c r="E286" s="23">
        <v>2</v>
      </c>
      <c r="F286" s="76"/>
      <c r="G286" s="100"/>
      <c r="H286" s="58"/>
    </row>
    <row r="287" spans="1:8" s="72" customFormat="1" x14ac:dyDescent="0.25">
      <c r="A287" s="152"/>
      <c r="B287" s="56"/>
      <c r="C287" s="53" t="s">
        <v>453</v>
      </c>
      <c r="D287" s="1" t="s">
        <v>90</v>
      </c>
      <c r="E287" s="23">
        <v>6</v>
      </c>
      <c r="F287" s="76"/>
      <c r="G287" s="100"/>
      <c r="H287" s="58"/>
    </row>
    <row r="288" spans="1:8" s="72" customFormat="1" x14ac:dyDescent="0.25">
      <c r="A288" s="152"/>
      <c r="B288" s="56"/>
      <c r="C288" s="2" t="s">
        <v>454</v>
      </c>
      <c r="D288" s="1" t="s">
        <v>90</v>
      </c>
      <c r="E288" s="23">
        <v>4</v>
      </c>
      <c r="F288" s="76"/>
      <c r="G288" s="100"/>
      <c r="H288" s="58"/>
    </row>
    <row r="289" spans="1:8" s="72" customFormat="1" x14ac:dyDescent="0.25">
      <c r="A289" s="152"/>
      <c r="B289" s="105"/>
      <c r="C289" s="137" t="s">
        <v>455</v>
      </c>
      <c r="D289" s="1" t="s">
        <v>90</v>
      </c>
      <c r="E289" s="23">
        <v>1</v>
      </c>
      <c r="F289" s="76"/>
      <c r="G289" s="100"/>
      <c r="H289" s="58"/>
    </row>
    <row r="290" spans="1:8" s="72" customFormat="1" x14ac:dyDescent="0.25">
      <c r="A290" s="152"/>
      <c r="B290" s="105"/>
      <c r="C290" s="53" t="s">
        <v>456</v>
      </c>
      <c r="D290" s="1" t="s">
        <v>90</v>
      </c>
      <c r="E290" s="23">
        <v>1</v>
      </c>
      <c r="F290" s="76"/>
      <c r="G290" s="100"/>
      <c r="H290" s="58"/>
    </row>
    <row r="291" spans="1:8" s="72" customFormat="1" x14ac:dyDescent="0.25">
      <c r="A291" s="152"/>
      <c r="B291" s="105"/>
      <c r="C291" s="2" t="s">
        <v>457</v>
      </c>
      <c r="D291" s="1" t="s">
        <v>90</v>
      </c>
      <c r="E291" s="23">
        <v>6</v>
      </c>
      <c r="F291" s="76"/>
      <c r="G291" s="100"/>
      <c r="H291" s="58"/>
    </row>
    <row r="292" spans="1:8" s="72" customFormat="1" x14ac:dyDescent="0.25">
      <c r="A292" s="152"/>
      <c r="B292" s="105"/>
      <c r="C292" s="53" t="s">
        <v>458</v>
      </c>
      <c r="D292" s="1" t="s">
        <v>90</v>
      </c>
      <c r="E292" s="23">
        <v>2</v>
      </c>
      <c r="F292" s="76"/>
      <c r="G292" s="100"/>
      <c r="H292" s="58"/>
    </row>
    <row r="293" spans="1:8" s="72" customFormat="1" ht="22.5" x14ac:dyDescent="0.25">
      <c r="A293" s="152"/>
      <c r="B293" s="105"/>
      <c r="C293" s="53" t="s">
        <v>459</v>
      </c>
      <c r="D293" s="1" t="s">
        <v>90</v>
      </c>
      <c r="E293" s="23">
        <v>1</v>
      </c>
      <c r="F293" s="76"/>
      <c r="G293" s="100"/>
      <c r="H293" s="58"/>
    </row>
    <row r="294" spans="1:8" s="72" customFormat="1" ht="22.5" x14ac:dyDescent="0.25">
      <c r="A294" s="152"/>
      <c r="B294" s="105"/>
      <c r="C294" s="53" t="s">
        <v>460</v>
      </c>
      <c r="D294" s="1" t="s">
        <v>90</v>
      </c>
      <c r="E294" s="23">
        <v>1</v>
      </c>
      <c r="F294" s="76"/>
      <c r="G294" s="100"/>
      <c r="H294" s="58"/>
    </row>
    <row r="295" spans="1:8" s="72" customFormat="1" x14ac:dyDescent="0.25">
      <c r="A295" s="152"/>
      <c r="B295" s="105"/>
      <c r="C295" s="53" t="s">
        <v>461</v>
      </c>
      <c r="D295" s="1" t="s">
        <v>90</v>
      </c>
      <c r="E295" s="23">
        <v>1</v>
      </c>
      <c r="F295" s="76"/>
      <c r="G295" s="100"/>
      <c r="H295" s="58"/>
    </row>
    <row r="296" spans="1:8" s="72" customFormat="1" ht="22.5" x14ac:dyDescent="0.25">
      <c r="A296" s="152"/>
      <c r="B296" s="1"/>
      <c r="C296" s="55" t="s">
        <v>390</v>
      </c>
      <c r="D296" s="1" t="s">
        <v>56</v>
      </c>
      <c r="E296" s="60">
        <v>1</v>
      </c>
      <c r="F296" s="112"/>
      <c r="G296" s="112"/>
      <c r="H296" s="58"/>
    </row>
    <row r="297" spans="1:8" s="72" customFormat="1" x14ac:dyDescent="0.25">
      <c r="A297" s="152"/>
      <c r="B297" s="56"/>
      <c r="C297" s="53" t="s">
        <v>462</v>
      </c>
      <c r="D297" s="1" t="s">
        <v>90</v>
      </c>
      <c r="E297" s="23">
        <v>1</v>
      </c>
      <c r="F297" s="79"/>
      <c r="G297" s="100"/>
      <c r="H297" s="58"/>
    </row>
    <row r="298" spans="1:8" s="72" customFormat="1" x14ac:dyDescent="0.25">
      <c r="A298" s="152"/>
      <c r="B298" s="56"/>
      <c r="C298" s="53" t="s">
        <v>463</v>
      </c>
      <c r="D298" s="1" t="s">
        <v>90</v>
      </c>
      <c r="E298" s="23">
        <v>1</v>
      </c>
      <c r="F298" s="79"/>
      <c r="G298" s="100"/>
      <c r="H298" s="58"/>
    </row>
    <row r="299" spans="1:8" s="72" customFormat="1" x14ac:dyDescent="0.25">
      <c r="A299" s="152"/>
      <c r="B299" s="56"/>
      <c r="C299" s="53" t="s">
        <v>464</v>
      </c>
      <c r="D299" s="1" t="s">
        <v>90</v>
      </c>
      <c r="E299" s="23">
        <v>1</v>
      </c>
      <c r="F299" s="79"/>
      <c r="G299" s="100"/>
      <c r="H299" s="58"/>
    </row>
    <row r="300" spans="1:8" s="72" customFormat="1" x14ac:dyDescent="0.25">
      <c r="A300" s="152"/>
      <c r="B300" s="56"/>
      <c r="C300" s="53" t="s">
        <v>465</v>
      </c>
      <c r="D300" s="1" t="s">
        <v>90</v>
      </c>
      <c r="E300" s="23">
        <v>1</v>
      </c>
      <c r="F300" s="79"/>
      <c r="G300" s="100"/>
      <c r="H300" s="58"/>
    </row>
    <row r="301" spans="1:8" s="72" customFormat="1" x14ac:dyDescent="0.25">
      <c r="A301" s="152"/>
      <c r="B301" s="56"/>
      <c r="C301" s="53" t="s">
        <v>382</v>
      </c>
      <c r="D301" s="1" t="s">
        <v>90</v>
      </c>
      <c r="E301" s="23">
        <v>1</v>
      </c>
      <c r="F301" s="79"/>
      <c r="G301" s="100"/>
      <c r="H301" s="58"/>
    </row>
    <row r="302" spans="1:8" s="72" customFormat="1" ht="22.5" x14ac:dyDescent="0.25">
      <c r="A302" s="152"/>
      <c r="B302" s="56"/>
      <c r="C302" s="53" t="s">
        <v>383</v>
      </c>
      <c r="D302" s="1" t="s">
        <v>56</v>
      </c>
      <c r="E302" s="23">
        <v>1</v>
      </c>
      <c r="F302" s="112"/>
      <c r="G302" s="100"/>
      <c r="H302" s="58"/>
    </row>
    <row r="303" spans="1:8" s="72" customFormat="1" x14ac:dyDescent="0.25">
      <c r="A303" s="152"/>
      <c r="B303" s="56"/>
      <c r="C303" s="53"/>
      <c r="D303" s="1" t="s">
        <v>56</v>
      </c>
      <c r="E303" s="60">
        <v>1</v>
      </c>
      <c r="F303" s="100"/>
      <c r="G303" s="82">
        <f>$E303*F303</f>
        <v>0</v>
      </c>
      <c r="H303" s="58"/>
    </row>
    <row r="304" spans="1:8" s="72" customFormat="1" x14ac:dyDescent="0.25">
      <c r="A304" s="152"/>
      <c r="B304" s="56"/>
      <c r="C304" s="138"/>
      <c r="D304" s="106"/>
      <c r="E304" s="109"/>
      <c r="F304" s="123"/>
      <c r="G304" s="123"/>
      <c r="H304" s="58"/>
    </row>
    <row r="305" spans="1:7" ht="22.5" x14ac:dyDescent="0.25">
      <c r="B305" s="1" t="s">
        <v>1379</v>
      </c>
      <c r="C305" s="53" t="s">
        <v>466</v>
      </c>
      <c r="D305" s="75" t="s">
        <v>90</v>
      </c>
      <c r="E305" s="60">
        <v>16</v>
      </c>
      <c r="G305" s="82">
        <f>$E305*F305</f>
        <v>0</v>
      </c>
    </row>
    <row r="306" spans="1:7" x14ac:dyDescent="0.25">
      <c r="D306" s="75"/>
      <c r="E306" s="60"/>
      <c r="G306" s="79"/>
    </row>
    <row r="307" spans="1:7" x14ac:dyDescent="0.25">
      <c r="B307" s="1" t="s">
        <v>1381</v>
      </c>
      <c r="C307" s="53" t="s">
        <v>467</v>
      </c>
      <c r="D307" s="75"/>
      <c r="E307" s="60"/>
      <c r="G307" s="69"/>
    </row>
    <row r="308" spans="1:7" x14ac:dyDescent="0.25">
      <c r="C308" s="53" t="s">
        <v>468</v>
      </c>
      <c r="D308" s="75" t="s">
        <v>329</v>
      </c>
      <c r="E308" s="60">
        <v>333</v>
      </c>
      <c r="G308" s="82">
        <f>$E308*F308</f>
        <v>0</v>
      </c>
    </row>
    <row r="309" spans="1:7" x14ac:dyDescent="0.25">
      <c r="A309" s="156"/>
      <c r="C309" s="53" t="s">
        <v>469</v>
      </c>
      <c r="D309" s="75" t="s">
        <v>329</v>
      </c>
      <c r="E309" s="60">
        <v>437</v>
      </c>
      <c r="G309" s="82">
        <f>$E309*F309</f>
        <v>0</v>
      </c>
    </row>
    <row r="310" spans="1:7" x14ac:dyDescent="0.25">
      <c r="C310" s="53" t="s">
        <v>470</v>
      </c>
      <c r="D310" s="75" t="s">
        <v>329</v>
      </c>
      <c r="E310" s="60">
        <v>70</v>
      </c>
      <c r="G310" s="82">
        <f>$E310*F310</f>
        <v>0</v>
      </c>
    </row>
    <row r="311" spans="1:7" x14ac:dyDescent="0.25">
      <c r="D311" s="75"/>
      <c r="E311" s="60"/>
      <c r="G311" s="79"/>
    </row>
    <row r="312" spans="1:7" x14ac:dyDescent="0.25">
      <c r="B312" s="1" t="s">
        <v>1382</v>
      </c>
      <c r="C312" s="53" t="s">
        <v>471</v>
      </c>
      <c r="D312" s="75"/>
      <c r="E312" s="60"/>
      <c r="G312" s="69"/>
    </row>
    <row r="313" spans="1:7" x14ac:dyDescent="0.25">
      <c r="C313" s="53" t="s">
        <v>468</v>
      </c>
      <c r="D313" s="75" t="s">
        <v>90</v>
      </c>
      <c r="E313" s="60">
        <v>20</v>
      </c>
      <c r="G313" s="82">
        <f>$E313*F313</f>
        <v>0</v>
      </c>
    </row>
    <row r="314" spans="1:7" x14ac:dyDescent="0.25">
      <c r="C314" s="53" t="s">
        <v>469</v>
      </c>
      <c r="D314" s="75" t="s">
        <v>90</v>
      </c>
      <c r="E314" s="60">
        <v>24</v>
      </c>
      <c r="G314" s="82">
        <f>$E314*F314</f>
        <v>0</v>
      </c>
    </row>
    <row r="315" spans="1:7" x14ac:dyDescent="0.25">
      <c r="C315" s="53" t="s">
        <v>470</v>
      </c>
      <c r="D315" s="75" t="s">
        <v>90</v>
      </c>
      <c r="E315" s="60">
        <v>14</v>
      </c>
      <c r="G315" s="82">
        <f>$E315*F315</f>
        <v>0</v>
      </c>
    </row>
    <row r="316" spans="1:7" x14ac:dyDescent="0.25">
      <c r="D316" s="75"/>
      <c r="E316" s="60"/>
      <c r="G316" s="79"/>
    </row>
    <row r="317" spans="1:7" ht="22.5" x14ac:dyDescent="0.25">
      <c r="B317" s="1" t="s">
        <v>1383</v>
      </c>
      <c r="C317" s="53" t="s">
        <v>472</v>
      </c>
      <c r="D317" s="75" t="s">
        <v>90</v>
      </c>
      <c r="E317" s="60">
        <v>7</v>
      </c>
      <c r="G317" s="82">
        <f>$E317*F317</f>
        <v>0</v>
      </c>
    </row>
    <row r="318" spans="1:7" x14ac:dyDescent="0.25">
      <c r="D318" s="75"/>
      <c r="E318" s="60"/>
      <c r="G318" s="79"/>
    </row>
    <row r="319" spans="1:7" ht="67.5" x14ac:dyDescent="0.25">
      <c r="B319" s="1" t="s">
        <v>1384</v>
      </c>
      <c r="C319" s="53" t="s">
        <v>473</v>
      </c>
      <c r="D319" s="75" t="s">
        <v>90</v>
      </c>
      <c r="E319" s="60">
        <v>7</v>
      </c>
      <c r="G319" s="82">
        <f>$E319*F319</f>
        <v>0</v>
      </c>
    </row>
    <row r="320" spans="1:7" x14ac:dyDescent="0.25">
      <c r="D320" s="75"/>
      <c r="E320" s="60"/>
      <c r="G320" s="79"/>
    </row>
    <row r="321" spans="1:8" s="72" customFormat="1" ht="33.75" x14ac:dyDescent="0.25">
      <c r="A321" s="152"/>
      <c r="B321" s="1" t="s">
        <v>1385</v>
      </c>
      <c r="C321" s="135" t="s">
        <v>474</v>
      </c>
      <c r="D321" s="1" t="s">
        <v>90</v>
      </c>
      <c r="E321" s="60">
        <v>7</v>
      </c>
      <c r="F321" s="112"/>
      <c r="G321" s="82">
        <f>$E321*F321</f>
        <v>0</v>
      </c>
      <c r="H321" s="58"/>
    </row>
    <row r="322" spans="1:8" s="72" customFormat="1" x14ac:dyDescent="0.25">
      <c r="A322" s="152"/>
      <c r="B322" s="56"/>
      <c r="C322" s="135"/>
      <c r="D322" s="1"/>
      <c r="E322" s="60"/>
      <c r="F322" s="112"/>
      <c r="G322" s="114"/>
      <c r="H322" s="58"/>
    </row>
    <row r="323" spans="1:8" ht="45" x14ac:dyDescent="0.25">
      <c r="B323" s="1" t="s">
        <v>1386</v>
      </c>
      <c r="C323" s="53" t="s">
        <v>475</v>
      </c>
      <c r="D323" s="67" t="s">
        <v>90</v>
      </c>
      <c r="E323" s="60">
        <v>20</v>
      </c>
      <c r="G323" s="82">
        <f>$E323*F323</f>
        <v>0</v>
      </c>
    </row>
    <row r="324" spans="1:8" x14ac:dyDescent="0.25">
      <c r="E324" s="60"/>
    </row>
    <row r="325" spans="1:8" ht="33.75" x14ac:dyDescent="0.25">
      <c r="B325" s="1" t="s">
        <v>1387</v>
      </c>
      <c r="C325" s="53" t="s">
        <v>476</v>
      </c>
      <c r="D325" s="75" t="s">
        <v>303</v>
      </c>
      <c r="E325" s="60">
        <v>7</v>
      </c>
      <c r="G325" s="82">
        <f>$E325*F325</f>
        <v>0</v>
      </c>
    </row>
    <row r="326" spans="1:8" x14ac:dyDescent="0.25">
      <c r="D326" s="75"/>
      <c r="E326" s="60"/>
      <c r="G326" s="79"/>
    </row>
    <row r="327" spans="1:8" ht="22.5" x14ac:dyDescent="0.25">
      <c r="B327" s="1" t="s">
        <v>1388</v>
      </c>
      <c r="C327" s="53" t="s">
        <v>477</v>
      </c>
      <c r="D327" s="75" t="s">
        <v>90</v>
      </c>
      <c r="E327" s="60">
        <v>7</v>
      </c>
      <c r="G327" s="82">
        <f>$E327*F327</f>
        <v>0</v>
      </c>
    </row>
    <row r="328" spans="1:8" x14ac:dyDescent="0.25">
      <c r="D328" s="75"/>
      <c r="E328" s="60"/>
      <c r="G328" s="79"/>
    </row>
    <row r="329" spans="1:8" ht="22.5" x14ac:dyDescent="0.25">
      <c r="B329" s="1" t="s">
        <v>1389</v>
      </c>
      <c r="C329" s="53" t="s">
        <v>478</v>
      </c>
      <c r="D329" s="75" t="s">
        <v>90</v>
      </c>
      <c r="E329" s="60">
        <v>1</v>
      </c>
      <c r="G329" s="82">
        <f>$E329*F329</f>
        <v>0</v>
      </c>
    </row>
    <row r="330" spans="1:8" x14ac:dyDescent="0.25">
      <c r="D330" s="75"/>
      <c r="E330" s="60"/>
      <c r="G330" s="79"/>
    </row>
    <row r="331" spans="1:8" ht="22.5" x14ac:dyDescent="0.25">
      <c r="B331" s="1" t="s">
        <v>1390</v>
      </c>
      <c r="C331" s="53" t="s">
        <v>479</v>
      </c>
      <c r="D331" s="75" t="s">
        <v>90</v>
      </c>
      <c r="E331" s="60">
        <v>1</v>
      </c>
      <c r="G331" s="82">
        <f>$E331*F331</f>
        <v>0</v>
      </c>
    </row>
    <row r="332" spans="1:8" x14ac:dyDescent="0.25">
      <c r="D332" s="75"/>
      <c r="E332" s="60"/>
      <c r="G332" s="79"/>
    </row>
    <row r="333" spans="1:8" ht="22.5" x14ac:dyDescent="0.25">
      <c r="B333" s="1" t="s">
        <v>1391</v>
      </c>
      <c r="C333" s="53" t="s">
        <v>480</v>
      </c>
      <c r="D333" s="75" t="s">
        <v>90</v>
      </c>
      <c r="E333" s="60">
        <v>1</v>
      </c>
      <c r="G333" s="82">
        <f>$E333*F333</f>
        <v>0</v>
      </c>
    </row>
    <row r="334" spans="1:8" x14ac:dyDescent="0.25">
      <c r="D334" s="75"/>
      <c r="E334" s="60"/>
      <c r="G334" s="79"/>
    </row>
    <row r="335" spans="1:8" ht="22.5" x14ac:dyDescent="0.25">
      <c r="B335" s="1" t="s">
        <v>1392</v>
      </c>
      <c r="C335" s="53" t="s">
        <v>481</v>
      </c>
      <c r="D335" s="75" t="s">
        <v>329</v>
      </c>
      <c r="E335" s="60">
        <v>150</v>
      </c>
      <c r="G335" s="82">
        <f>$E335*F335</f>
        <v>0</v>
      </c>
    </row>
    <row r="336" spans="1:8" x14ac:dyDescent="0.25">
      <c r="D336" s="75"/>
      <c r="E336" s="60"/>
      <c r="G336" s="79"/>
    </row>
    <row r="337" spans="1:7" ht="22.5" x14ac:dyDescent="0.25">
      <c r="B337" s="1" t="s">
        <v>1393</v>
      </c>
      <c r="C337" s="53" t="s">
        <v>482</v>
      </c>
      <c r="D337" s="67" t="s">
        <v>56</v>
      </c>
      <c r="E337" s="60">
        <v>20</v>
      </c>
      <c r="G337" s="82">
        <f>$E337*F337</f>
        <v>0</v>
      </c>
    </row>
    <row r="338" spans="1:7" x14ac:dyDescent="0.25">
      <c r="E338" s="60"/>
    </row>
    <row r="339" spans="1:7" ht="22.5" x14ac:dyDescent="0.25">
      <c r="B339" s="1" t="s">
        <v>1394</v>
      </c>
      <c r="C339" s="53" t="s">
        <v>483</v>
      </c>
      <c r="E339" s="60"/>
      <c r="G339" s="69"/>
    </row>
    <row r="340" spans="1:7" x14ac:dyDescent="0.25">
      <c r="C340" s="53" t="s">
        <v>484</v>
      </c>
      <c r="D340" s="67" t="s">
        <v>329</v>
      </c>
      <c r="E340" s="60">
        <v>150</v>
      </c>
      <c r="G340" s="82">
        <f>$E340*F340</f>
        <v>0</v>
      </c>
    </row>
    <row r="341" spans="1:7" x14ac:dyDescent="0.25">
      <c r="A341" s="156"/>
      <c r="C341" s="53" t="s">
        <v>485</v>
      </c>
      <c r="D341" s="67" t="s">
        <v>329</v>
      </c>
      <c r="E341" s="60">
        <v>450</v>
      </c>
      <c r="G341" s="82">
        <f>$E341*F341</f>
        <v>0</v>
      </c>
    </row>
    <row r="342" spans="1:7" x14ac:dyDescent="0.25">
      <c r="E342" s="60"/>
    </row>
    <row r="343" spans="1:7" ht="45" x14ac:dyDescent="0.25">
      <c r="A343" s="152" t="s">
        <v>486</v>
      </c>
      <c r="B343" s="1" t="s">
        <v>1395</v>
      </c>
      <c r="C343" s="53" t="s">
        <v>487</v>
      </c>
      <c r="E343" s="60"/>
    </row>
    <row r="344" spans="1:7" x14ac:dyDescent="0.25">
      <c r="A344" s="152" t="s">
        <v>486</v>
      </c>
      <c r="C344" s="53" t="s">
        <v>488</v>
      </c>
      <c r="D344" s="67" t="s">
        <v>90</v>
      </c>
      <c r="E344" s="60">
        <v>20</v>
      </c>
      <c r="G344" s="82">
        <f>$E344*F344</f>
        <v>0</v>
      </c>
    </row>
    <row r="345" spans="1:7" ht="22.5" x14ac:dyDescent="0.25">
      <c r="C345" s="53" t="s">
        <v>489</v>
      </c>
      <c r="D345" s="67" t="s">
        <v>90</v>
      </c>
      <c r="E345" s="60">
        <v>20</v>
      </c>
      <c r="G345" s="82">
        <f>$E345*F345</f>
        <v>0</v>
      </c>
    </row>
    <row r="346" spans="1:7" x14ac:dyDescent="0.25">
      <c r="E346" s="60"/>
    </row>
    <row r="347" spans="1:7" ht="22.5" x14ac:dyDescent="0.25">
      <c r="A347" s="152" t="s">
        <v>486</v>
      </c>
      <c r="B347" s="1" t="s">
        <v>1396</v>
      </c>
      <c r="C347" s="53" t="s">
        <v>490</v>
      </c>
      <c r="E347" s="60"/>
    </row>
    <row r="348" spans="1:7" x14ac:dyDescent="0.25">
      <c r="A348" s="152" t="s">
        <v>486</v>
      </c>
      <c r="C348" s="53" t="s">
        <v>491</v>
      </c>
      <c r="E348" s="60"/>
    </row>
    <row r="349" spans="1:7" x14ac:dyDescent="0.25">
      <c r="A349" s="152" t="s">
        <v>486</v>
      </c>
      <c r="C349" s="53" t="s">
        <v>492</v>
      </c>
      <c r="E349" s="60"/>
    </row>
    <row r="350" spans="1:7" ht="22.5" x14ac:dyDescent="0.25">
      <c r="A350" s="152" t="s">
        <v>486</v>
      </c>
      <c r="C350" s="53" t="s">
        <v>493</v>
      </c>
      <c r="E350" s="60"/>
    </row>
    <row r="351" spans="1:7" ht="33.75" x14ac:dyDescent="0.25">
      <c r="A351" s="152" t="s">
        <v>486</v>
      </c>
      <c r="C351" s="53" t="s">
        <v>494</v>
      </c>
      <c r="E351" s="60"/>
    </row>
    <row r="352" spans="1:7" ht="33.75" x14ac:dyDescent="0.25">
      <c r="A352" s="152" t="s">
        <v>486</v>
      </c>
      <c r="C352" s="53" t="s">
        <v>495</v>
      </c>
      <c r="E352" s="60"/>
    </row>
    <row r="353" spans="1:5" ht="56.25" x14ac:dyDescent="0.25">
      <c r="A353" s="152" t="s">
        <v>486</v>
      </c>
      <c r="C353" s="53" t="s">
        <v>496</v>
      </c>
      <c r="E353" s="60"/>
    </row>
    <row r="354" spans="1:5" ht="22.5" x14ac:dyDescent="0.25">
      <c r="A354" s="152" t="s">
        <v>486</v>
      </c>
      <c r="C354" s="53" t="s">
        <v>497</v>
      </c>
      <c r="E354" s="60"/>
    </row>
    <row r="355" spans="1:5" ht="22.5" x14ac:dyDescent="0.25">
      <c r="A355" s="152" t="s">
        <v>486</v>
      </c>
      <c r="C355" s="53" t="s">
        <v>498</v>
      </c>
      <c r="E355" s="60"/>
    </row>
    <row r="356" spans="1:5" x14ac:dyDescent="0.25">
      <c r="A356" s="152" t="s">
        <v>486</v>
      </c>
      <c r="C356" s="53" t="s">
        <v>499</v>
      </c>
      <c r="E356" s="60"/>
    </row>
    <row r="357" spans="1:5" ht="33.75" x14ac:dyDescent="0.25">
      <c r="A357" s="152" t="s">
        <v>486</v>
      </c>
      <c r="C357" s="53" t="s">
        <v>500</v>
      </c>
      <c r="E357" s="60"/>
    </row>
    <row r="358" spans="1:5" ht="45" x14ac:dyDescent="0.25">
      <c r="A358" s="152" t="s">
        <v>486</v>
      </c>
      <c r="C358" s="53" t="s">
        <v>501</v>
      </c>
      <c r="E358" s="60"/>
    </row>
    <row r="359" spans="1:5" ht="22.5" x14ac:dyDescent="0.25">
      <c r="A359" s="152" t="s">
        <v>486</v>
      </c>
      <c r="C359" s="53" t="s">
        <v>502</v>
      </c>
      <c r="E359" s="60"/>
    </row>
    <row r="360" spans="1:5" ht="22.5" x14ac:dyDescent="0.25">
      <c r="A360" s="152" t="s">
        <v>486</v>
      </c>
      <c r="C360" s="53" t="s">
        <v>503</v>
      </c>
      <c r="E360" s="60"/>
    </row>
    <row r="361" spans="1:5" x14ac:dyDescent="0.25">
      <c r="A361" s="152" t="s">
        <v>486</v>
      </c>
      <c r="C361" s="53" t="s">
        <v>504</v>
      </c>
      <c r="E361" s="60"/>
    </row>
    <row r="362" spans="1:5" x14ac:dyDescent="0.25">
      <c r="A362" s="152" t="s">
        <v>486</v>
      </c>
      <c r="C362" s="53" t="s">
        <v>505</v>
      </c>
      <c r="E362" s="60"/>
    </row>
    <row r="363" spans="1:5" x14ac:dyDescent="0.25">
      <c r="A363" s="152" t="s">
        <v>486</v>
      </c>
      <c r="C363" s="53" t="s">
        <v>506</v>
      </c>
      <c r="E363" s="60"/>
    </row>
    <row r="364" spans="1:5" x14ac:dyDescent="0.25">
      <c r="A364" s="152" t="s">
        <v>486</v>
      </c>
      <c r="C364" s="53" t="s">
        <v>507</v>
      </c>
      <c r="E364" s="60"/>
    </row>
    <row r="365" spans="1:5" x14ac:dyDescent="0.25">
      <c r="A365" s="152" t="s">
        <v>486</v>
      </c>
      <c r="C365" s="53" t="s">
        <v>508</v>
      </c>
      <c r="E365" s="60"/>
    </row>
    <row r="366" spans="1:5" x14ac:dyDescent="0.25">
      <c r="A366" s="152" t="s">
        <v>486</v>
      </c>
      <c r="C366" s="53" t="s">
        <v>509</v>
      </c>
      <c r="E366" s="60"/>
    </row>
    <row r="367" spans="1:5" ht="22.5" x14ac:dyDescent="0.25">
      <c r="A367" s="152" t="s">
        <v>486</v>
      </c>
      <c r="C367" s="53" t="s">
        <v>510</v>
      </c>
      <c r="E367" s="60"/>
    </row>
    <row r="368" spans="1:5" x14ac:dyDescent="0.25">
      <c r="A368" s="152" t="s">
        <v>486</v>
      </c>
      <c r="C368" s="53" t="s">
        <v>511</v>
      </c>
      <c r="E368" s="60"/>
    </row>
    <row r="369" spans="1:7" ht="22.5" x14ac:dyDescent="0.25">
      <c r="A369" s="152" t="s">
        <v>486</v>
      </c>
      <c r="C369" s="53" t="s">
        <v>512</v>
      </c>
      <c r="E369" s="60"/>
    </row>
    <row r="370" spans="1:7" ht="45" x14ac:dyDescent="0.25">
      <c r="A370" s="152" t="s">
        <v>486</v>
      </c>
      <c r="C370" s="53" t="s">
        <v>513</v>
      </c>
      <c r="E370" s="60"/>
    </row>
    <row r="371" spans="1:7" x14ac:dyDescent="0.25">
      <c r="A371" s="152" t="s">
        <v>486</v>
      </c>
      <c r="C371" s="53" t="s">
        <v>514</v>
      </c>
      <c r="E371" s="60"/>
    </row>
    <row r="372" spans="1:7" x14ac:dyDescent="0.25">
      <c r="A372" s="152" t="s">
        <v>486</v>
      </c>
      <c r="C372" s="53" t="s">
        <v>515</v>
      </c>
      <c r="E372" s="60"/>
    </row>
    <row r="373" spans="1:7" x14ac:dyDescent="0.25">
      <c r="A373" s="152" t="s">
        <v>486</v>
      </c>
      <c r="C373" s="53" t="s">
        <v>516</v>
      </c>
      <c r="E373" s="60"/>
    </row>
    <row r="374" spans="1:7" x14ac:dyDescent="0.25">
      <c r="A374" s="152" t="s">
        <v>486</v>
      </c>
      <c r="C374" s="53" t="s">
        <v>517</v>
      </c>
      <c r="E374" s="60"/>
    </row>
    <row r="375" spans="1:7" ht="22.5" x14ac:dyDescent="0.25">
      <c r="A375" s="152" t="s">
        <v>486</v>
      </c>
      <c r="C375" s="53" t="s">
        <v>518</v>
      </c>
      <c r="E375" s="60"/>
    </row>
    <row r="376" spans="1:7" x14ac:dyDescent="0.25">
      <c r="A376" s="152" t="s">
        <v>486</v>
      </c>
      <c r="C376" s="53" t="s">
        <v>519</v>
      </c>
      <c r="E376" s="60"/>
    </row>
    <row r="377" spans="1:7" ht="22.5" x14ac:dyDescent="0.25">
      <c r="A377" s="152" t="s">
        <v>486</v>
      </c>
      <c r="C377" s="53" t="s">
        <v>520</v>
      </c>
      <c r="E377" s="60"/>
    </row>
    <row r="378" spans="1:7" x14ac:dyDescent="0.25">
      <c r="A378" s="152" t="s">
        <v>486</v>
      </c>
      <c r="C378" s="53" t="s">
        <v>488</v>
      </c>
      <c r="D378" s="67" t="s">
        <v>90</v>
      </c>
      <c r="E378" s="60">
        <v>7</v>
      </c>
      <c r="G378" s="82">
        <f>$E378*F378</f>
        <v>0</v>
      </c>
    </row>
    <row r="379" spans="1:7" x14ac:dyDescent="0.25">
      <c r="C379" s="53" t="s">
        <v>521</v>
      </c>
      <c r="D379" s="67" t="s">
        <v>90</v>
      </c>
      <c r="E379" s="60">
        <v>7</v>
      </c>
      <c r="G379" s="82">
        <f>$E379*F379</f>
        <v>0</v>
      </c>
    </row>
    <row r="380" spans="1:7" x14ac:dyDescent="0.25">
      <c r="C380" s="53" t="s">
        <v>522</v>
      </c>
      <c r="D380" s="67" t="s">
        <v>90</v>
      </c>
      <c r="E380" s="60">
        <v>7</v>
      </c>
      <c r="G380" s="82">
        <f>$E380*F380</f>
        <v>0</v>
      </c>
    </row>
    <row r="381" spans="1:7" x14ac:dyDescent="0.25">
      <c r="E381" s="60"/>
    </row>
    <row r="382" spans="1:7" ht="22.5" x14ac:dyDescent="0.25">
      <c r="B382" s="1" t="s">
        <v>1397</v>
      </c>
      <c r="C382" s="53" t="s">
        <v>523</v>
      </c>
      <c r="D382" s="67" t="s">
        <v>303</v>
      </c>
      <c r="E382" s="60">
        <v>1</v>
      </c>
      <c r="G382" s="82">
        <f>$E382*F382</f>
        <v>0</v>
      </c>
    </row>
    <row r="383" spans="1:7" x14ac:dyDescent="0.25">
      <c r="C383" s="53" t="s">
        <v>524</v>
      </c>
      <c r="E383" s="60"/>
    </row>
    <row r="384" spans="1:7" x14ac:dyDescent="0.25">
      <c r="C384" s="53" t="s">
        <v>525</v>
      </c>
      <c r="E384" s="60"/>
    </row>
    <row r="385" spans="1:8" x14ac:dyDescent="0.25">
      <c r="C385" s="53" t="s">
        <v>526</v>
      </c>
      <c r="E385" s="60"/>
    </row>
    <row r="386" spans="1:8" x14ac:dyDescent="0.25">
      <c r="C386" s="53" t="s">
        <v>527</v>
      </c>
      <c r="E386" s="60"/>
    </row>
    <row r="387" spans="1:8" x14ac:dyDescent="0.25">
      <c r="C387" s="53" t="s">
        <v>528</v>
      </c>
      <c r="E387" s="60"/>
    </row>
    <row r="388" spans="1:8" x14ac:dyDescent="0.25">
      <c r="E388" s="60"/>
    </row>
    <row r="389" spans="1:8" ht="22.5" x14ac:dyDescent="0.25">
      <c r="B389" s="1" t="s">
        <v>1398</v>
      </c>
      <c r="C389" s="53" t="s">
        <v>433</v>
      </c>
      <c r="D389" s="67" t="s">
        <v>303</v>
      </c>
      <c r="E389" s="60">
        <v>1</v>
      </c>
      <c r="G389" s="82">
        <f>$E389*F389</f>
        <v>0</v>
      </c>
    </row>
    <row r="390" spans="1:8" x14ac:dyDescent="0.25">
      <c r="E390" s="60"/>
    </row>
    <row r="391" spans="1:8" x14ac:dyDescent="0.25">
      <c r="B391" s="1" t="s">
        <v>1399</v>
      </c>
      <c r="C391" s="53" t="s">
        <v>529</v>
      </c>
      <c r="D391" s="67" t="s">
        <v>303</v>
      </c>
      <c r="E391" s="60">
        <v>0.05</v>
      </c>
      <c r="G391" s="69">
        <f>$E391*SUM(G255:G389)</f>
        <v>0</v>
      </c>
    </row>
    <row r="392" spans="1:8" x14ac:dyDescent="0.25">
      <c r="B392" s="1"/>
      <c r="E392" s="60"/>
      <c r="G392" s="69"/>
    </row>
    <row r="393" spans="1:8" s="130" customFormat="1" x14ac:dyDescent="0.25">
      <c r="A393" s="154"/>
      <c r="B393" s="126" t="s">
        <v>69</v>
      </c>
      <c r="C393" s="172" t="s">
        <v>66</v>
      </c>
      <c r="D393" s="306"/>
      <c r="E393" s="104"/>
      <c r="F393" s="178"/>
      <c r="G393" s="178">
        <f>SUM(G255:G392)</f>
        <v>0</v>
      </c>
      <c r="H393" s="136"/>
    </row>
    <row r="395" spans="1:8" s="289" customFormat="1" x14ac:dyDescent="0.25">
      <c r="A395" s="152"/>
      <c r="B395" s="126" t="s">
        <v>70</v>
      </c>
      <c r="C395" s="172" t="s">
        <v>81</v>
      </c>
      <c r="D395" s="175"/>
      <c r="E395" s="104"/>
      <c r="F395" s="177"/>
      <c r="G395" s="178"/>
      <c r="H395" s="74"/>
    </row>
    <row r="397" spans="1:8" ht="22.5" x14ac:dyDescent="0.25">
      <c r="B397" s="1" t="s">
        <v>1400</v>
      </c>
      <c r="C397" s="53" t="s">
        <v>530</v>
      </c>
      <c r="E397" s="60"/>
      <c r="G397" s="69"/>
    </row>
    <row r="398" spans="1:8" x14ac:dyDescent="0.25">
      <c r="C398" s="53" t="s">
        <v>531</v>
      </c>
      <c r="D398" s="67" t="s">
        <v>90</v>
      </c>
      <c r="E398" s="60">
        <v>8</v>
      </c>
      <c r="G398" s="82">
        <f t="shared" ref="G398:G404" si="2">$E398*F398</f>
        <v>0</v>
      </c>
    </row>
    <row r="399" spans="1:8" x14ac:dyDescent="0.25">
      <c r="C399" s="53" t="s">
        <v>532</v>
      </c>
      <c r="D399" s="67" t="s">
        <v>90</v>
      </c>
      <c r="E399" s="60">
        <v>8</v>
      </c>
      <c r="G399" s="82">
        <f t="shared" si="2"/>
        <v>0</v>
      </c>
    </row>
    <row r="400" spans="1:8" x14ac:dyDescent="0.25">
      <c r="C400" s="53" t="s">
        <v>533</v>
      </c>
      <c r="D400" s="67" t="s">
        <v>90</v>
      </c>
      <c r="E400" s="60">
        <v>2</v>
      </c>
      <c r="G400" s="82">
        <f t="shared" si="2"/>
        <v>0</v>
      </c>
    </row>
    <row r="401" spans="2:7" x14ac:dyDescent="0.25">
      <c r="C401" s="53" t="s">
        <v>534</v>
      </c>
      <c r="D401" s="67" t="s">
        <v>90</v>
      </c>
      <c r="E401" s="60">
        <v>6</v>
      </c>
      <c r="G401" s="82">
        <f t="shared" si="2"/>
        <v>0</v>
      </c>
    </row>
    <row r="402" spans="2:7" x14ac:dyDescent="0.25">
      <c r="C402" s="53" t="s">
        <v>535</v>
      </c>
      <c r="D402" s="67" t="s">
        <v>90</v>
      </c>
      <c r="E402" s="60">
        <v>2</v>
      </c>
      <c r="G402" s="82">
        <f t="shared" si="2"/>
        <v>0</v>
      </c>
    </row>
    <row r="403" spans="2:7" x14ac:dyDescent="0.25">
      <c r="C403" s="53" t="s">
        <v>536</v>
      </c>
      <c r="D403" s="67" t="s">
        <v>90</v>
      </c>
      <c r="E403" s="60">
        <v>2</v>
      </c>
      <c r="G403" s="82">
        <f t="shared" si="2"/>
        <v>0</v>
      </c>
    </row>
    <row r="404" spans="2:7" x14ac:dyDescent="0.25">
      <c r="C404" s="53" t="s">
        <v>537</v>
      </c>
      <c r="D404" s="67" t="s">
        <v>90</v>
      </c>
      <c r="E404" s="60">
        <v>8</v>
      </c>
      <c r="G404" s="82">
        <f t="shared" si="2"/>
        <v>0</v>
      </c>
    </row>
    <row r="405" spans="2:7" x14ac:dyDescent="0.25">
      <c r="E405" s="60"/>
      <c r="G405" s="69"/>
    </row>
    <row r="406" spans="2:7" x14ac:dyDescent="0.25">
      <c r="E406" s="60"/>
    </row>
    <row r="407" spans="2:7" x14ac:dyDescent="0.25">
      <c r="B407" s="1" t="s">
        <v>1401</v>
      </c>
      <c r="C407" s="53" t="s">
        <v>538</v>
      </c>
      <c r="D407" s="67" t="s">
        <v>303</v>
      </c>
      <c r="E407" s="60">
        <v>1</v>
      </c>
      <c r="G407" s="82">
        <f>$E407*F407</f>
        <v>0</v>
      </c>
    </row>
    <row r="408" spans="2:7" x14ac:dyDescent="0.25">
      <c r="E408" s="60"/>
    </row>
    <row r="409" spans="2:7" ht="22.5" x14ac:dyDescent="0.25">
      <c r="B409" s="1" t="s">
        <v>1402</v>
      </c>
      <c r="C409" s="53" t="s">
        <v>539</v>
      </c>
      <c r="E409" s="60"/>
      <c r="G409" s="69"/>
    </row>
    <row r="410" spans="2:7" x14ac:dyDescent="0.25">
      <c r="C410" s="53" t="s">
        <v>531</v>
      </c>
      <c r="D410" s="67" t="s">
        <v>90</v>
      </c>
      <c r="E410" s="60">
        <v>6</v>
      </c>
      <c r="G410" s="82">
        <f t="shared" ref="G410:G416" si="3">$E410*F410</f>
        <v>0</v>
      </c>
    </row>
    <row r="411" spans="2:7" x14ac:dyDescent="0.25">
      <c r="C411" s="53" t="s">
        <v>532</v>
      </c>
      <c r="D411" s="67" t="s">
        <v>90</v>
      </c>
      <c r="E411" s="60">
        <v>6</v>
      </c>
      <c r="G411" s="82">
        <f t="shared" si="3"/>
        <v>0</v>
      </c>
    </row>
    <row r="412" spans="2:7" x14ac:dyDescent="0.25">
      <c r="C412" s="53" t="s">
        <v>533</v>
      </c>
      <c r="D412" s="67" t="s">
        <v>90</v>
      </c>
      <c r="E412" s="60">
        <v>2</v>
      </c>
      <c r="G412" s="82">
        <f t="shared" si="3"/>
        <v>0</v>
      </c>
    </row>
    <row r="413" spans="2:7" x14ac:dyDescent="0.25">
      <c r="C413" s="53" t="s">
        <v>534</v>
      </c>
      <c r="D413" s="67" t="s">
        <v>90</v>
      </c>
      <c r="E413" s="60">
        <v>4</v>
      </c>
      <c r="G413" s="82">
        <f t="shared" si="3"/>
        <v>0</v>
      </c>
    </row>
    <row r="414" spans="2:7" x14ac:dyDescent="0.25">
      <c r="C414" s="53" t="s">
        <v>535</v>
      </c>
      <c r="D414" s="67" t="s">
        <v>90</v>
      </c>
      <c r="E414" s="60">
        <v>2</v>
      </c>
      <c r="G414" s="82">
        <f t="shared" si="3"/>
        <v>0</v>
      </c>
    </row>
    <row r="415" spans="2:7" x14ac:dyDescent="0.25">
      <c r="C415" s="53" t="s">
        <v>536</v>
      </c>
      <c r="D415" s="67" t="s">
        <v>90</v>
      </c>
      <c r="E415" s="60">
        <v>2</v>
      </c>
      <c r="G415" s="82">
        <f t="shared" si="3"/>
        <v>0</v>
      </c>
    </row>
    <row r="416" spans="2:7" x14ac:dyDescent="0.25">
      <c r="C416" s="53" t="s">
        <v>537</v>
      </c>
      <c r="D416" s="67" t="s">
        <v>90</v>
      </c>
      <c r="E416" s="60">
        <v>6</v>
      </c>
      <c r="G416" s="82">
        <f t="shared" si="3"/>
        <v>0</v>
      </c>
    </row>
    <row r="417" spans="2:7" x14ac:dyDescent="0.25">
      <c r="E417" s="60"/>
      <c r="G417" s="69"/>
    </row>
    <row r="418" spans="2:7" x14ac:dyDescent="0.25">
      <c r="E418" s="60"/>
    </row>
    <row r="419" spans="2:7" x14ac:dyDescent="0.25">
      <c r="B419" s="1" t="s">
        <v>1403</v>
      </c>
      <c r="C419" s="53" t="s">
        <v>538</v>
      </c>
      <c r="D419" s="67" t="s">
        <v>303</v>
      </c>
      <c r="E419" s="60">
        <v>1</v>
      </c>
      <c r="G419" s="82">
        <f>$E419*F419</f>
        <v>0</v>
      </c>
    </row>
    <row r="420" spans="2:7" x14ac:dyDescent="0.25">
      <c r="E420" s="60"/>
    </row>
    <row r="421" spans="2:7" ht="22.5" x14ac:dyDescent="0.25">
      <c r="B421" s="1" t="s">
        <v>1404</v>
      </c>
      <c r="C421" s="53" t="s">
        <v>540</v>
      </c>
      <c r="E421" s="60"/>
      <c r="G421" s="69"/>
    </row>
    <row r="422" spans="2:7" x14ac:dyDescent="0.25">
      <c r="C422" s="53" t="s">
        <v>531</v>
      </c>
      <c r="D422" s="67" t="s">
        <v>90</v>
      </c>
      <c r="E422" s="60">
        <v>5</v>
      </c>
      <c r="G422" s="82">
        <f t="shared" ref="G422:G428" si="4">$E422*F422</f>
        <v>0</v>
      </c>
    </row>
    <row r="423" spans="2:7" x14ac:dyDescent="0.25">
      <c r="C423" s="53" t="s">
        <v>532</v>
      </c>
      <c r="D423" s="67" t="s">
        <v>90</v>
      </c>
      <c r="E423" s="60">
        <v>5</v>
      </c>
      <c r="G423" s="82">
        <f t="shared" si="4"/>
        <v>0</v>
      </c>
    </row>
    <row r="424" spans="2:7" x14ac:dyDescent="0.25">
      <c r="C424" s="53" t="s">
        <v>533</v>
      </c>
      <c r="D424" s="67" t="s">
        <v>90</v>
      </c>
      <c r="E424" s="60">
        <v>2</v>
      </c>
      <c r="G424" s="82">
        <f t="shared" si="4"/>
        <v>0</v>
      </c>
    </row>
    <row r="425" spans="2:7" x14ac:dyDescent="0.25">
      <c r="C425" s="53" t="s">
        <v>534</v>
      </c>
      <c r="D425" s="67" t="s">
        <v>90</v>
      </c>
      <c r="E425" s="60">
        <v>3</v>
      </c>
      <c r="G425" s="82">
        <f t="shared" si="4"/>
        <v>0</v>
      </c>
    </row>
    <row r="426" spans="2:7" x14ac:dyDescent="0.25">
      <c r="C426" s="53" t="s">
        <v>535</v>
      </c>
      <c r="D426" s="67" t="s">
        <v>90</v>
      </c>
      <c r="E426" s="60">
        <v>2</v>
      </c>
      <c r="G426" s="82">
        <f t="shared" si="4"/>
        <v>0</v>
      </c>
    </row>
    <row r="427" spans="2:7" x14ac:dyDescent="0.25">
      <c r="C427" s="53" t="s">
        <v>536</v>
      </c>
      <c r="D427" s="67" t="s">
        <v>90</v>
      </c>
      <c r="E427" s="60">
        <v>2</v>
      </c>
      <c r="G427" s="82">
        <f t="shared" si="4"/>
        <v>0</v>
      </c>
    </row>
    <row r="428" spans="2:7" x14ac:dyDescent="0.25">
      <c r="C428" s="53" t="s">
        <v>537</v>
      </c>
      <c r="D428" s="67" t="s">
        <v>90</v>
      </c>
      <c r="E428" s="60">
        <v>5</v>
      </c>
      <c r="G428" s="82">
        <f t="shared" si="4"/>
        <v>0</v>
      </c>
    </row>
    <row r="429" spans="2:7" x14ac:dyDescent="0.25">
      <c r="E429" s="60"/>
      <c r="G429" s="69"/>
    </row>
    <row r="430" spans="2:7" x14ac:dyDescent="0.25">
      <c r="E430" s="60"/>
    </row>
    <row r="431" spans="2:7" x14ac:dyDescent="0.25">
      <c r="B431" s="1" t="s">
        <v>541</v>
      </c>
      <c r="C431" s="53" t="s">
        <v>538</v>
      </c>
      <c r="D431" s="67" t="s">
        <v>303</v>
      </c>
      <c r="E431" s="60">
        <v>1</v>
      </c>
      <c r="G431" s="82">
        <f>$E431*F431</f>
        <v>0</v>
      </c>
    </row>
    <row r="432" spans="2:7" x14ac:dyDescent="0.25">
      <c r="E432" s="60"/>
    </row>
    <row r="433" spans="2:7" ht="22.5" x14ac:dyDescent="0.25">
      <c r="B433" s="1" t="s">
        <v>1405</v>
      </c>
      <c r="C433" s="53" t="s">
        <v>542</v>
      </c>
      <c r="E433" s="60"/>
      <c r="G433" s="69"/>
    </row>
    <row r="434" spans="2:7" x14ac:dyDescent="0.25">
      <c r="C434" s="53" t="s">
        <v>531</v>
      </c>
      <c r="D434" s="67" t="s">
        <v>90</v>
      </c>
      <c r="E434" s="60">
        <v>4</v>
      </c>
      <c r="G434" s="82">
        <f t="shared" ref="G434:G440" si="5">$E434*F434</f>
        <v>0</v>
      </c>
    </row>
    <row r="435" spans="2:7" x14ac:dyDescent="0.25">
      <c r="C435" s="53" t="s">
        <v>532</v>
      </c>
      <c r="D435" s="67" t="s">
        <v>90</v>
      </c>
      <c r="E435" s="60">
        <v>4</v>
      </c>
      <c r="G435" s="82">
        <f t="shared" si="5"/>
        <v>0</v>
      </c>
    </row>
    <row r="436" spans="2:7" x14ac:dyDescent="0.25">
      <c r="C436" s="53" t="s">
        <v>533</v>
      </c>
      <c r="D436" s="67" t="s">
        <v>90</v>
      </c>
      <c r="E436" s="60">
        <v>1</v>
      </c>
      <c r="G436" s="82">
        <f t="shared" si="5"/>
        <v>0</v>
      </c>
    </row>
    <row r="437" spans="2:7" x14ac:dyDescent="0.25">
      <c r="C437" s="53" t="s">
        <v>534</v>
      </c>
      <c r="D437" s="67" t="s">
        <v>90</v>
      </c>
      <c r="E437" s="60">
        <v>3</v>
      </c>
      <c r="G437" s="82">
        <f t="shared" si="5"/>
        <v>0</v>
      </c>
    </row>
    <row r="438" spans="2:7" x14ac:dyDescent="0.25">
      <c r="C438" s="53" t="s">
        <v>535</v>
      </c>
      <c r="D438" s="67" t="s">
        <v>90</v>
      </c>
      <c r="E438" s="60">
        <v>1</v>
      </c>
      <c r="G438" s="82">
        <f t="shared" si="5"/>
        <v>0</v>
      </c>
    </row>
    <row r="439" spans="2:7" x14ac:dyDescent="0.25">
      <c r="C439" s="53" t="s">
        <v>536</v>
      </c>
      <c r="D439" s="67" t="s">
        <v>90</v>
      </c>
      <c r="E439" s="60">
        <v>1</v>
      </c>
      <c r="G439" s="82">
        <f t="shared" si="5"/>
        <v>0</v>
      </c>
    </row>
    <row r="440" spans="2:7" x14ac:dyDescent="0.25">
      <c r="C440" s="53" t="s">
        <v>537</v>
      </c>
      <c r="D440" s="67" t="s">
        <v>90</v>
      </c>
      <c r="E440" s="60">
        <v>4</v>
      </c>
      <c r="G440" s="82">
        <f t="shared" si="5"/>
        <v>0</v>
      </c>
    </row>
    <row r="441" spans="2:7" x14ac:dyDescent="0.25">
      <c r="E441" s="60"/>
      <c r="G441" s="69"/>
    </row>
    <row r="442" spans="2:7" x14ac:dyDescent="0.25">
      <c r="E442" s="60"/>
    </row>
    <row r="443" spans="2:7" x14ac:dyDescent="0.25">
      <c r="B443" s="1" t="s">
        <v>1406</v>
      </c>
      <c r="C443" s="53" t="s">
        <v>538</v>
      </c>
      <c r="D443" s="67" t="s">
        <v>303</v>
      </c>
      <c r="E443" s="60">
        <v>1</v>
      </c>
      <c r="G443" s="82">
        <f>$E443*F443</f>
        <v>0</v>
      </c>
    </row>
    <row r="444" spans="2:7" x14ac:dyDescent="0.25">
      <c r="E444" s="60"/>
    </row>
    <row r="445" spans="2:7" ht="45" x14ac:dyDescent="0.25">
      <c r="B445" s="1" t="s">
        <v>1407</v>
      </c>
      <c r="C445" s="53" t="s">
        <v>543</v>
      </c>
      <c r="D445" s="67" t="s">
        <v>303</v>
      </c>
      <c r="E445" s="60">
        <v>20</v>
      </c>
      <c r="G445" s="82">
        <f>$E445*F445</f>
        <v>0</v>
      </c>
    </row>
    <row r="446" spans="2:7" x14ac:dyDescent="0.25">
      <c r="E446" s="60"/>
    </row>
    <row r="447" spans="2:7" ht="22.5" x14ac:dyDescent="0.25">
      <c r="B447" s="1" t="s">
        <v>1408</v>
      </c>
      <c r="C447" s="53" t="s">
        <v>544</v>
      </c>
      <c r="D447" s="67" t="s">
        <v>105</v>
      </c>
      <c r="E447" s="60">
        <f>20*30</f>
        <v>600</v>
      </c>
      <c r="G447" s="82">
        <f>$E447*F447</f>
        <v>0</v>
      </c>
    </row>
    <row r="448" spans="2:7" x14ac:dyDescent="0.25">
      <c r="E448" s="60"/>
    </row>
    <row r="449" spans="1:8" x14ac:dyDescent="0.25">
      <c r="B449" s="1" t="s">
        <v>1409</v>
      </c>
      <c r="C449" s="53" t="s">
        <v>545</v>
      </c>
      <c r="D449" s="67" t="s">
        <v>105</v>
      </c>
      <c r="E449" s="60">
        <f>20*25</f>
        <v>500</v>
      </c>
      <c r="G449" s="82">
        <f>$E449*F449</f>
        <v>0</v>
      </c>
    </row>
    <row r="450" spans="1:8" x14ac:dyDescent="0.25">
      <c r="E450" s="60"/>
    </row>
    <row r="451" spans="1:8" ht="33.75" x14ac:dyDescent="0.25">
      <c r="B451" s="1" t="s">
        <v>1380</v>
      </c>
      <c r="C451" s="53" t="s">
        <v>546</v>
      </c>
      <c r="D451" s="67" t="s">
        <v>303</v>
      </c>
      <c r="E451" s="60">
        <v>6</v>
      </c>
      <c r="G451" s="82">
        <f>$E451*F451</f>
        <v>0</v>
      </c>
    </row>
    <row r="452" spans="1:8" x14ac:dyDescent="0.25">
      <c r="E452" s="60"/>
    </row>
    <row r="453" spans="1:8" ht="22.5" x14ac:dyDescent="0.25">
      <c r="B453" s="1" t="s">
        <v>1410</v>
      </c>
      <c r="C453" s="53" t="s">
        <v>547</v>
      </c>
      <c r="D453" s="67" t="s">
        <v>303</v>
      </c>
      <c r="E453" s="60">
        <v>6</v>
      </c>
      <c r="G453" s="82">
        <f>$E453*F453</f>
        <v>0</v>
      </c>
    </row>
    <row r="454" spans="1:8" x14ac:dyDescent="0.25">
      <c r="E454" s="60"/>
    </row>
    <row r="455" spans="1:8" ht="67.5" x14ac:dyDescent="0.25">
      <c r="B455" s="1" t="s">
        <v>1411</v>
      </c>
      <c r="C455" s="53" t="s">
        <v>548</v>
      </c>
      <c r="D455" s="67" t="s">
        <v>56</v>
      </c>
      <c r="E455" s="60">
        <v>6</v>
      </c>
      <c r="G455" s="82">
        <f>$E455*F455</f>
        <v>0</v>
      </c>
    </row>
    <row r="457" spans="1:8" s="130" customFormat="1" x14ac:dyDescent="0.25">
      <c r="A457" s="154"/>
      <c r="B457" s="126" t="s">
        <v>70</v>
      </c>
      <c r="C457" s="172" t="s">
        <v>81</v>
      </c>
      <c r="D457" s="306"/>
      <c r="E457" s="104"/>
      <c r="F457" s="178"/>
      <c r="G457" s="178">
        <f>SUM(G396:G456)</f>
        <v>0</v>
      </c>
      <c r="H457" s="136"/>
    </row>
    <row r="459" spans="1:8" s="289" customFormat="1" x14ac:dyDescent="0.25">
      <c r="A459" s="152"/>
      <c r="B459" s="126" t="s">
        <v>71</v>
      </c>
      <c r="C459" s="172" t="s">
        <v>67</v>
      </c>
      <c r="D459" s="175"/>
      <c r="E459" s="104"/>
      <c r="F459" s="177"/>
      <c r="G459" s="178"/>
      <c r="H459" s="74"/>
    </row>
    <row r="460" spans="1:8" ht="33.75" x14ac:dyDescent="0.25">
      <c r="A460" s="156"/>
      <c r="C460" s="159" t="s">
        <v>1508</v>
      </c>
      <c r="D460" s="56"/>
      <c r="F460" s="100"/>
      <c r="G460" s="100"/>
      <c r="H460" s="57"/>
    </row>
    <row r="461" spans="1:8" x14ac:dyDescent="0.25">
      <c r="A461" s="156"/>
      <c r="C461" s="2"/>
      <c r="D461" s="56"/>
      <c r="F461" s="100"/>
      <c r="G461" s="100"/>
      <c r="H461" s="57"/>
    </row>
    <row r="462" spans="1:8" ht="45" x14ac:dyDescent="0.25">
      <c r="B462" s="1" t="s">
        <v>1412</v>
      </c>
      <c r="C462" s="135" t="s">
        <v>549</v>
      </c>
      <c r="D462" s="1" t="s">
        <v>56</v>
      </c>
      <c r="E462" s="75">
        <v>3</v>
      </c>
      <c r="F462" s="100"/>
      <c r="G462" s="82">
        <f>$E462*F462</f>
        <v>0</v>
      </c>
      <c r="H462" s="57"/>
    </row>
    <row r="463" spans="1:8" x14ac:dyDescent="0.25">
      <c r="A463" s="156"/>
      <c r="C463" s="135"/>
      <c r="D463" s="56"/>
      <c r="F463" s="100"/>
      <c r="G463" s="100"/>
      <c r="H463" s="57"/>
    </row>
    <row r="464" spans="1:8" ht="45" x14ac:dyDescent="0.25">
      <c r="B464" s="1" t="s">
        <v>1413</v>
      </c>
      <c r="C464" s="135" t="s">
        <v>550</v>
      </c>
      <c r="D464" s="1" t="s">
        <v>56</v>
      </c>
      <c r="E464" s="75">
        <v>3</v>
      </c>
      <c r="F464" s="100"/>
      <c r="G464" s="82">
        <f>$E464*F464</f>
        <v>0</v>
      </c>
      <c r="H464" s="57"/>
    </row>
    <row r="465" spans="1:8" x14ac:dyDescent="0.25">
      <c r="A465" s="156"/>
      <c r="C465" s="135"/>
      <c r="D465" s="56"/>
      <c r="F465" s="100"/>
      <c r="G465" s="100"/>
      <c r="H465" s="57"/>
    </row>
    <row r="466" spans="1:8" ht="33.75" x14ac:dyDescent="0.25">
      <c r="B466" s="1" t="s">
        <v>1414</v>
      </c>
      <c r="C466" s="135" t="s">
        <v>551</v>
      </c>
      <c r="D466" s="56"/>
      <c r="F466" s="100"/>
      <c r="G466" s="100"/>
      <c r="H466" s="57"/>
    </row>
    <row r="467" spans="1:8" ht="22.5" x14ac:dyDescent="0.25">
      <c r="A467" s="156"/>
      <c r="C467" s="135" t="s">
        <v>552</v>
      </c>
      <c r="D467" s="1" t="s">
        <v>90</v>
      </c>
      <c r="E467" s="32">
        <v>1</v>
      </c>
      <c r="F467" s="76"/>
      <c r="G467" s="100"/>
      <c r="H467" s="57"/>
    </row>
    <row r="468" spans="1:8" x14ac:dyDescent="0.25">
      <c r="A468" s="156"/>
      <c r="C468" s="2" t="s">
        <v>553</v>
      </c>
      <c r="D468" s="1" t="s">
        <v>90</v>
      </c>
      <c r="E468" s="23">
        <v>1</v>
      </c>
      <c r="F468" s="76"/>
      <c r="G468" s="100"/>
      <c r="H468" s="57"/>
    </row>
    <row r="469" spans="1:8" x14ac:dyDescent="0.25">
      <c r="A469" s="156"/>
      <c r="C469" s="2" t="s">
        <v>554</v>
      </c>
      <c r="D469" s="1" t="s">
        <v>90</v>
      </c>
      <c r="E469" s="23">
        <v>1</v>
      </c>
      <c r="F469" s="76"/>
      <c r="G469" s="100"/>
      <c r="H469" s="57"/>
    </row>
    <row r="470" spans="1:8" x14ac:dyDescent="0.25">
      <c r="A470" s="156"/>
      <c r="C470" s="2" t="s">
        <v>454</v>
      </c>
      <c r="D470" s="1" t="s">
        <v>90</v>
      </c>
      <c r="E470" s="23">
        <v>4</v>
      </c>
      <c r="F470" s="76"/>
      <c r="G470" s="100"/>
      <c r="H470" s="57"/>
    </row>
    <row r="471" spans="1:8" x14ac:dyDescent="0.25">
      <c r="A471" s="156"/>
      <c r="C471" s="2" t="s">
        <v>462</v>
      </c>
      <c r="D471" s="1" t="s">
        <v>90</v>
      </c>
      <c r="E471" s="23">
        <v>1</v>
      </c>
      <c r="F471" s="76"/>
      <c r="G471" s="100"/>
      <c r="H471" s="57"/>
    </row>
    <row r="472" spans="1:8" x14ac:dyDescent="0.25">
      <c r="A472" s="156"/>
      <c r="C472" s="2" t="s">
        <v>463</v>
      </c>
      <c r="D472" s="1" t="s">
        <v>90</v>
      </c>
      <c r="E472" s="23">
        <v>1</v>
      </c>
      <c r="F472" s="76"/>
      <c r="G472" s="100"/>
      <c r="H472" s="57"/>
    </row>
    <row r="473" spans="1:8" x14ac:dyDescent="0.25">
      <c r="A473" s="156"/>
      <c r="C473" s="2" t="s">
        <v>464</v>
      </c>
      <c r="D473" s="1" t="s">
        <v>90</v>
      </c>
      <c r="E473" s="23">
        <v>1</v>
      </c>
      <c r="F473" s="76"/>
      <c r="G473" s="100"/>
      <c r="H473" s="57"/>
    </row>
    <row r="474" spans="1:8" x14ac:dyDescent="0.25">
      <c r="A474" s="156"/>
      <c r="C474" s="2" t="s">
        <v>465</v>
      </c>
      <c r="D474" s="1" t="s">
        <v>90</v>
      </c>
      <c r="E474" s="23">
        <v>1</v>
      </c>
      <c r="F474" s="76"/>
      <c r="G474" s="100"/>
      <c r="H474" s="57"/>
    </row>
    <row r="475" spans="1:8" x14ac:dyDescent="0.25">
      <c r="A475" s="156"/>
      <c r="C475" s="2" t="s">
        <v>382</v>
      </c>
      <c r="D475" s="1" t="s">
        <v>90</v>
      </c>
      <c r="E475" s="23">
        <v>1</v>
      </c>
      <c r="F475" s="76"/>
      <c r="G475" s="100"/>
      <c r="H475" s="57"/>
    </row>
    <row r="476" spans="1:8" x14ac:dyDescent="0.25">
      <c r="A476" s="156"/>
      <c r="C476" s="2" t="s">
        <v>555</v>
      </c>
      <c r="D476" s="1" t="s">
        <v>90</v>
      </c>
      <c r="E476" s="23">
        <v>4</v>
      </c>
      <c r="F476" s="76"/>
      <c r="G476" s="100"/>
      <c r="H476" s="57"/>
    </row>
    <row r="477" spans="1:8" ht="78.75" x14ac:dyDescent="0.25">
      <c r="A477" s="156"/>
      <c r="C477" s="2" t="s">
        <v>556</v>
      </c>
      <c r="D477" s="1" t="s">
        <v>90</v>
      </c>
      <c r="E477" s="23">
        <v>1</v>
      </c>
      <c r="F477" s="76"/>
      <c r="G477" s="100"/>
      <c r="H477" s="57"/>
    </row>
    <row r="478" spans="1:8" x14ac:dyDescent="0.25">
      <c r="A478" s="156"/>
      <c r="C478" s="55" t="s">
        <v>398</v>
      </c>
      <c r="D478" s="1" t="s">
        <v>90</v>
      </c>
      <c r="E478" s="23">
        <v>1</v>
      </c>
      <c r="F478" s="76"/>
      <c r="G478" s="100"/>
      <c r="H478" s="57"/>
    </row>
    <row r="479" spans="1:8" ht="22.5" x14ac:dyDescent="0.25">
      <c r="A479" s="156"/>
      <c r="C479" s="53" t="s">
        <v>557</v>
      </c>
      <c r="D479" s="1" t="s">
        <v>56</v>
      </c>
      <c r="E479" s="32">
        <v>1</v>
      </c>
      <c r="F479" s="112"/>
      <c r="G479" s="100"/>
      <c r="H479" s="57"/>
    </row>
    <row r="480" spans="1:8" x14ac:dyDescent="0.25">
      <c r="A480" s="156"/>
      <c r="D480" s="1" t="s">
        <v>56</v>
      </c>
      <c r="E480" s="75">
        <v>3</v>
      </c>
      <c r="F480" s="100"/>
      <c r="G480" s="82">
        <f>$E480*F480</f>
        <v>0</v>
      </c>
      <c r="H480" s="57"/>
    </row>
    <row r="481" spans="1:8" x14ac:dyDescent="0.25">
      <c r="A481" s="156"/>
      <c r="D481" s="56"/>
      <c r="F481" s="100"/>
      <c r="G481" s="100"/>
      <c r="H481" s="57"/>
    </row>
    <row r="482" spans="1:8" s="72" customFormat="1" ht="78.75" x14ac:dyDescent="0.25">
      <c r="A482" s="152"/>
      <c r="B482" s="1" t="s">
        <v>1415</v>
      </c>
      <c r="C482" s="139" t="s">
        <v>558</v>
      </c>
      <c r="D482" s="1" t="s">
        <v>56</v>
      </c>
      <c r="E482" s="60">
        <v>1</v>
      </c>
      <c r="F482" s="112"/>
      <c r="G482" s="82">
        <f>$E482*F482</f>
        <v>0</v>
      </c>
      <c r="H482" s="58"/>
    </row>
    <row r="483" spans="1:8" x14ac:dyDescent="0.25">
      <c r="A483" s="156"/>
      <c r="C483" s="138"/>
      <c r="D483" s="106"/>
      <c r="E483" s="122"/>
      <c r="F483" s="123"/>
      <c r="G483" s="123"/>
      <c r="H483" s="57"/>
    </row>
    <row r="484" spans="1:8" s="72" customFormat="1" ht="22.5" x14ac:dyDescent="0.25">
      <c r="A484" s="152"/>
      <c r="B484" s="1" t="s">
        <v>559</v>
      </c>
      <c r="C484" s="2" t="s">
        <v>560</v>
      </c>
      <c r="D484" s="1" t="s">
        <v>105</v>
      </c>
      <c r="E484" s="60">
        <v>1650</v>
      </c>
      <c r="F484" s="112"/>
      <c r="G484" s="82">
        <f>$E484*F484</f>
        <v>0</v>
      </c>
      <c r="H484" s="58"/>
    </row>
    <row r="485" spans="1:8" x14ac:dyDescent="0.25">
      <c r="A485" s="156"/>
      <c r="C485" s="138"/>
      <c r="D485" s="106"/>
      <c r="E485" s="122"/>
      <c r="F485" s="123"/>
      <c r="G485" s="123"/>
      <c r="H485" s="57"/>
    </row>
    <row r="486" spans="1:8" ht="56.25" x14ac:dyDescent="0.25">
      <c r="B486" s="1" t="s">
        <v>1416</v>
      </c>
      <c r="C486" s="139" t="s">
        <v>561</v>
      </c>
      <c r="D486" s="1" t="s">
        <v>56</v>
      </c>
      <c r="E486" s="60">
        <v>22</v>
      </c>
      <c r="F486" s="112"/>
      <c r="G486" s="82">
        <f>$E486*F486</f>
        <v>0</v>
      </c>
      <c r="H486" s="57"/>
    </row>
    <row r="487" spans="1:8" x14ac:dyDescent="0.25">
      <c r="A487" s="156"/>
      <c r="C487" s="138"/>
      <c r="D487" s="106"/>
      <c r="E487" s="122"/>
      <c r="F487" s="123"/>
      <c r="G487" s="123"/>
      <c r="H487" s="57"/>
    </row>
    <row r="488" spans="1:8" s="72" customFormat="1" x14ac:dyDescent="0.25">
      <c r="A488" s="152"/>
      <c r="B488" s="1" t="s">
        <v>1417</v>
      </c>
      <c r="C488" s="2" t="s">
        <v>562</v>
      </c>
      <c r="D488" s="1" t="s">
        <v>56</v>
      </c>
      <c r="E488" s="60">
        <v>25</v>
      </c>
      <c r="F488" s="112"/>
      <c r="G488" s="82">
        <f>$E488*F488</f>
        <v>0</v>
      </c>
      <c r="H488" s="58"/>
    </row>
    <row r="489" spans="1:8" s="72" customFormat="1" x14ac:dyDescent="0.25">
      <c r="A489" s="156"/>
      <c r="B489" s="1"/>
      <c r="C489" s="2"/>
      <c r="D489" s="1"/>
      <c r="E489" s="60"/>
      <c r="F489" s="112"/>
      <c r="G489" s="112"/>
      <c r="H489" s="58"/>
    </row>
    <row r="490" spans="1:8" s="72" customFormat="1" ht="22.5" x14ac:dyDescent="0.25">
      <c r="A490" s="152"/>
      <c r="B490" s="1" t="s">
        <v>1418</v>
      </c>
      <c r="C490" s="2" t="s">
        <v>563</v>
      </c>
      <c r="D490" s="1" t="s">
        <v>105</v>
      </c>
      <c r="E490" s="60">
        <v>1550</v>
      </c>
      <c r="F490" s="112"/>
      <c r="G490" s="82">
        <f>$E490*F490</f>
        <v>0</v>
      </c>
      <c r="H490" s="58"/>
    </row>
    <row r="491" spans="1:8" s="72" customFormat="1" x14ac:dyDescent="0.25">
      <c r="A491" s="156"/>
      <c r="B491" s="1"/>
      <c r="C491" s="2"/>
      <c r="D491" s="1"/>
      <c r="E491" s="60"/>
      <c r="F491" s="112"/>
      <c r="G491" s="112"/>
      <c r="H491" s="58"/>
    </row>
    <row r="492" spans="1:8" x14ac:dyDescent="0.25">
      <c r="B492" s="1" t="s">
        <v>1419</v>
      </c>
      <c r="C492" s="139" t="s">
        <v>564</v>
      </c>
      <c r="D492" s="1" t="s">
        <v>56</v>
      </c>
      <c r="E492" s="60">
        <v>22</v>
      </c>
      <c r="F492" s="112"/>
      <c r="G492" s="82">
        <f>$E492*F492</f>
        <v>0</v>
      </c>
      <c r="H492" s="57"/>
    </row>
    <row r="493" spans="1:8" x14ac:dyDescent="0.25">
      <c r="A493" s="156"/>
      <c r="D493" s="56"/>
      <c r="F493" s="100"/>
      <c r="G493" s="100"/>
      <c r="H493" s="57"/>
    </row>
    <row r="494" spans="1:8" s="72" customFormat="1" ht="22.5" x14ac:dyDescent="0.25">
      <c r="A494" s="152"/>
      <c r="B494" s="1" t="s">
        <v>1420</v>
      </c>
      <c r="C494" s="134" t="s">
        <v>433</v>
      </c>
      <c r="D494" s="1" t="s">
        <v>56</v>
      </c>
      <c r="E494" s="60">
        <v>1</v>
      </c>
      <c r="F494" s="112"/>
      <c r="G494" s="82">
        <f>$E494*F494</f>
        <v>0</v>
      </c>
      <c r="H494" s="58"/>
    </row>
    <row r="495" spans="1:8" s="72" customFormat="1" x14ac:dyDescent="0.25">
      <c r="A495" s="152"/>
      <c r="B495" s="1"/>
      <c r="C495" s="134"/>
      <c r="D495" s="1"/>
      <c r="E495" s="60"/>
      <c r="F495" s="112"/>
      <c r="G495" s="112"/>
      <c r="H495" s="58"/>
    </row>
    <row r="496" spans="1:8" s="130" customFormat="1" x14ac:dyDescent="0.25">
      <c r="A496" s="154"/>
      <c r="B496" s="126" t="s">
        <v>71</v>
      </c>
      <c r="C496" s="172" t="str">
        <f>+C459</f>
        <v>TV</v>
      </c>
      <c r="D496" s="306"/>
      <c r="E496" s="104"/>
      <c r="F496" s="178"/>
      <c r="G496" s="178">
        <f>SUM(G461:G494)</f>
        <v>0</v>
      </c>
      <c r="H496" s="136"/>
    </row>
    <row r="498" spans="1:8" s="289" customFormat="1" x14ac:dyDescent="0.25">
      <c r="A498" s="152"/>
      <c r="B498" s="126" t="s">
        <v>80</v>
      </c>
      <c r="C498" s="172" t="s">
        <v>689</v>
      </c>
      <c r="D498" s="175"/>
      <c r="E498" s="104"/>
      <c r="F498" s="177"/>
      <c r="G498" s="178"/>
      <c r="H498" s="74"/>
    </row>
    <row r="499" spans="1:8" s="130" customFormat="1" x14ac:dyDescent="0.25">
      <c r="A499" s="152"/>
      <c r="B499" s="1"/>
      <c r="C499" s="15"/>
      <c r="D499" s="101"/>
      <c r="E499" s="109"/>
      <c r="F499" s="69"/>
      <c r="G499" s="113"/>
      <c r="H499" s="24"/>
    </row>
    <row r="500" spans="1:8" s="72" customFormat="1" ht="22.5" x14ac:dyDescent="0.25">
      <c r="A500" s="152"/>
      <c r="B500" s="67" t="s">
        <v>1421</v>
      </c>
      <c r="C500" s="2" t="s">
        <v>365</v>
      </c>
      <c r="D500" s="22" t="s">
        <v>105</v>
      </c>
      <c r="E500" s="116">
        <v>424</v>
      </c>
      <c r="F500" s="118"/>
      <c r="G500" s="82">
        <f>$E500*F500</f>
        <v>0</v>
      </c>
      <c r="H500" s="58"/>
    </row>
    <row r="501" spans="1:8" s="72" customFormat="1" x14ac:dyDescent="0.25">
      <c r="A501" s="152"/>
      <c r="B501" s="67"/>
      <c r="C501" s="2"/>
      <c r="D501" s="22"/>
      <c r="E501" s="116"/>
      <c r="F501" s="117"/>
      <c r="G501" s="69"/>
      <c r="H501" s="58"/>
    </row>
    <row r="502" spans="1:8" s="72" customFormat="1" ht="45" x14ac:dyDescent="0.25">
      <c r="A502" s="152"/>
      <c r="B502" s="67" t="s">
        <v>1422</v>
      </c>
      <c r="C502" s="2" t="s">
        <v>446</v>
      </c>
      <c r="D502" s="22" t="s">
        <v>111</v>
      </c>
      <c r="E502" s="116">
        <v>116</v>
      </c>
      <c r="F502" s="118"/>
      <c r="G502" s="82">
        <f>$E502*F502</f>
        <v>0</v>
      </c>
      <c r="H502" s="58"/>
    </row>
    <row r="503" spans="1:8" s="72" customFormat="1" x14ac:dyDescent="0.25">
      <c r="A503" s="152"/>
      <c r="B503" s="67"/>
      <c r="C503" s="2"/>
      <c r="D503" s="22"/>
      <c r="E503" s="116"/>
      <c r="F503" s="117"/>
      <c r="G503" s="69"/>
      <c r="H503" s="58"/>
    </row>
    <row r="504" spans="1:8" s="72" customFormat="1" ht="22.5" x14ac:dyDescent="0.25">
      <c r="A504" s="152"/>
      <c r="B504" s="67" t="s">
        <v>1423</v>
      </c>
      <c r="C504" s="2" t="s">
        <v>367</v>
      </c>
      <c r="D504" s="22" t="s">
        <v>111</v>
      </c>
      <c r="E504" s="116">
        <f>+E502*0.05</f>
        <v>5.8000000000000007</v>
      </c>
      <c r="F504" s="118"/>
      <c r="G504" s="82">
        <f>$E504*F504</f>
        <v>0</v>
      </c>
      <c r="H504" s="58"/>
    </row>
    <row r="505" spans="1:8" s="72" customFormat="1" x14ac:dyDescent="0.25">
      <c r="A505" s="152"/>
      <c r="B505" s="67"/>
      <c r="C505" s="2"/>
      <c r="D505" s="22"/>
      <c r="E505" s="116"/>
      <c r="F505" s="117"/>
      <c r="G505" s="69"/>
      <c r="H505" s="58"/>
    </row>
    <row r="506" spans="1:8" s="72" customFormat="1" ht="22.5" x14ac:dyDescent="0.25">
      <c r="A506" s="152"/>
      <c r="B506" s="67" t="s">
        <v>1424</v>
      </c>
      <c r="C506" s="2" t="s">
        <v>368</v>
      </c>
      <c r="D506" s="22"/>
      <c r="E506" s="116"/>
      <c r="F506" s="118"/>
      <c r="G506" s="114"/>
      <c r="H506" s="58"/>
    </row>
    <row r="507" spans="1:8" s="72" customFormat="1" x14ac:dyDescent="0.25">
      <c r="A507" s="152"/>
      <c r="B507" s="67"/>
      <c r="C507" s="2" t="s">
        <v>565</v>
      </c>
      <c r="D507" s="22" t="s">
        <v>111</v>
      </c>
      <c r="E507" s="116">
        <v>43</v>
      </c>
      <c r="F507" s="118"/>
      <c r="G507" s="82">
        <f>$E507*F507</f>
        <v>0</v>
      </c>
      <c r="H507" s="58"/>
    </row>
    <row r="508" spans="1:8" s="72" customFormat="1" x14ac:dyDescent="0.25">
      <c r="A508" s="156"/>
      <c r="B508" s="1"/>
      <c r="C508" s="2"/>
      <c r="D508" s="22"/>
      <c r="E508" s="116"/>
      <c r="F508" s="117"/>
      <c r="G508" s="69"/>
      <c r="H508" s="58"/>
    </row>
    <row r="509" spans="1:8" s="72" customFormat="1" x14ac:dyDescent="0.25">
      <c r="A509" s="152"/>
      <c r="B509" s="67" t="s">
        <v>1425</v>
      </c>
      <c r="C509" s="2" t="s">
        <v>369</v>
      </c>
      <c r="D509" s="22"/>
      <c r="E509" s="116"/>
      <c r="F509" s="118"/>
      <c r="G509" s="114"/>
      <c r="H509" s="58"/>
    </row>
    <row r="510" spans="1:8" s="72" customFormat="1" x14ac:dyDescent="0.25">
      <c r="A510" s="152"/>
      <c r="B510" s="67"/>
      <c r="C510" s="2" t="s">
        <v>565</v>
      </c>
      <c r="D510" s="22" t="s">
        <v>111</v>
      </c>
      <c r="E510" s="116">
        <f>+E502+E504-E507</f>
        <v>78.8</v>
      </c>
      <c r="F510" s="118"/>
      <c r="G510" s="82">
        <f>$E510*F510</f>
        <v>0</v>
      </c>
      <c r="H510" s="58"/>
    </row>
    <row r="511" spans="1:8" s="72" customFormat="1" x14ac:dyDescent="0.25">
      <c r="A511" s="152"/>
      <c r="B511" s="67"/>
      <c r="C511" s="2"/>
      <c r="D511" s="22"/>
      <c r="E511" s="116"/>
      <c r="F511" s="118"/>
      <c r="G511" s="114"/>
      <c r="H511" s="58"/>
    </row>
    <row r="512" spans="1:8" s="72" customFormat="1" x14ac:dyDescent="0.25">
      <c r="A512" s="152"/>
      <c r="B512" s="67" t="s">
        <v>1426</v>
      </c>
      <c r="C512" s="2" t="s">
        <v>370</v>
      </c>
      <c r="D512" s="22" t="s">
        <v>371</v>
      </c>
      <c r="E512" s="116">
        <f>+(E504+E502)*1.35-E510</f>
        <v>85.63000000000001</v>
      </c>
      <c r="F512" s="118"/>
      <c r="G512" s="82">
        <f>$E512*F512</f>
        <v>0</v>
      </c>
      <c r="H512" s="58"/>
    </row>
    <row r="513" spans="1:8" s="72" customFormat="1" x14ac:dyDescent="0.25">
      <c r="A513" s="152"/>
      <c r="B513" s="56"/>
      <c r="C513" s="140"/>
      <c r="D513" s="64"/>
      <c r="E513" s="109"/>
      <c r="F513" s="124"/>
      <c r="G513" s="124"/>
      <c r="H513" s="58"/>
    </row>
    <row r="514" spans="1:8" s="72" customFormat="1" ht="22.5" x14ac:dyDescent="0.25">
      <c r="A514" s="152"/>
      <c r="B514" s="67" t="s">
        <v>1427</v>
      </c>
      <c r="C514" s="134" t="s">
        <v>566</v>
      </c>
      <c r="D514" s="1" t="s">
        <v>90</v>
      </c>
      <c r="E514" s="60">
        <v>10</v>
      </c>
      <c r="F514" s="112"/>
      <c r="G514" s="82">
        <f>$E514*F514</f>
        <v>0</v>
      </c>
      <c r="H514" s="58"/>
    </row>
    <row r="515" spans="1:8" s="72" customFormat="1" x14ac:dyDescent="0.25">
      <c r="A515" s="152"/>
      <c r="B515" s="56"/>
      <c r="C515" s="134"/>
      <c r="D515" s="1"/>
      <c r="E515" s="60"/>
      <c r="F515" s="112"/>
      <c r="G515" s="112"/>
      <c r="H515" s="58"/>
    </row>
    <row r="516" spans="1:8" s="72" customFormat="1" ht="22.5" x14ac:dyDescent="0.25">
      <c r="A516" s="152"/>
      <c r="B516" s="67" t="s">
        <v>1428</v>
      </c>
      <c r="C516" s="134" t="s">
        <v>567</v>
      </c>
      <c r="D516" s="1" t="s">
        <v>90</v>
      </c>
      <c r="E516" s="60">
        <v>3</v>
      </c>
      <c r="F516" s="112"/>
      <c r="G516" s="82">
        <f>$E516*F516</f>
        <v>0</v>
      </c>
      <c r="H516" s="58"/>
    </row>
    <row r="517" spans="1:8" s="72" customFormat="1" x14ac:dyDescent="0.25">
      <c r="A517" s="152"/>
      <c r="B517" s="56"/>
      <c r="C517" s="140"/>
      <c r="D517" s="101"/>
      <c r="E517" s="70"/>
      <c r="F517" s="125"/>
      <c r="G517" s="112"/>
      <c r="H517" s="58"/>
    </row>
    <row r="518" spans="1:8" s="72" customFormat="1" x14ac:dyDescent="0.25">
      <c r="A518" s="152"/>
      <c r="B518" s="67" t="s">
        <v>1429</v>
      </c>
      <c r="C518" s="2" t="s">
        <v>568</v>
      </c>
      <c r="D518" s="1" t="s">
        <v>105</v>
      </c>
      <c r="E518" s="60">
        <v>765</v>
      </c>
      <c r="F518" s="112"/>
      <c r="G518" s="82">
        <f>$E518*F518</f>
        <v>0</v>
      </c>
      <c r="H518" s="58"/>
    </row>
    <row r="519" spans="1:8" s="72" customFormat="1" x14ac:dyDescent="0.25">
      <c r="A519" s="152"/>
      <c r="B519" s="56"/>
      <c r="C519" s="134"/>
      <c r="D519" s="1"/>
      <c r="E519" s="60"/>
      <c r="F519" s="112"/>
      <c r="G519" s="112"/>
      <c r="H519" s="58"/>
    </row>
    <row r="520" spans="1:8" s="72" customFormat="1" x14ac:dyDescent="0.25">
      <c r="A520" s="152"/>
      <c r="B520" s="67" t="s">
        <v>1430</v>
      </c>
      <c r="C520" s="2" t="s">
        <v>569</v>
      </c>
      <c r="D520" s="1" t="s">
        <v>105</v>
      </c>
      <c r="E520" s="60">
        <v>400</v>
      </c>
      <c r="F520" s="112"/>
      <c r="G520" s="82">
        <f>$E520*F520</f>
        <v>0</v>
      </c>
      <c r="H520" s="58"/>
    </row>
    <row r="521" spans="1:8" s="72" customFormat="1" x14ac:dyDescent="0.25">
      <c r="A521" s="152"/>
      <c r="B521" s="56"/>
      <c r="C521" s="134"/>
      <c r="D521" s="1"/>
      <c r="E521" s="60"/>
      <c r="F521" s="112"/>
      <c r="G521" s="112"/>
      <c r="H521" s="58"/>
    </row>
    <row r="522" spans="1:8" s="72" customFormat="1" ht="22.5" x14ac:dyDescent="0.25">
      <c r="A522" s="152"/>
      <c r="B522" s="67" t="s">
        <v>1431</v>
      </c>
      <c r="C522" s="134" t="s">
        <v>481</v>
      </c>
      <c r="D522" s="1" t="s">
        <v>105</v>
      </c>
      <c r="E522" s="60">
        <v>31</v>
      </c>
      <c r="F522" s="112"/>
      <c r="G522" s="82">
        <f>$E522*F522</f>
        <v>0</v>
      </c>
      <c r="H522" s="58"/>
    </row>
    <row r="523" spans="1:8" s="72" customFormat="1" x14ac:dyDescent="0.25">
      <c r="A523" s="152"/>
      <c r="B523" s="56"/>
      <c r="C523" s="140"/>
      <c r="D523" s="101"/>
      <c r="E523" s="70"/>
      <c r="F523" s="125"/>
      <c r="G523" s="112"/>
      <c r="H523" s="58"/>
    </row>
    <row r="524" spans="1:8" s="72" customFormat="1" ht="45" x14ac:dyDescent="0.25">
      <c r="A524" s="152"/>
      <c r="B524" s="67" t="s">
        <v>1432</v>
      </c>
      <c r="C524" s="134" t="s">
        <v>570</v>
      </c>
      <c r="D524" s="1" t="s">
        <v>90</v>
      </c>
      <c r="E524" s="60">
        <v>3</v>
      </c>
      <c r="F524" s="112"/>
      <c r="G524" s="82">
        <f>$E524*F524</f>
        <v>0</v>
      </c>
      <c r="H524" s="58"/>
    </row>
    <row r="525" spans="1:8" s="72" customFormat="1" x14ac:dyDescent="0.25">
      <c r="A525" s="152"/>
      <c r="B525" s="56"/>
      <c r="C525" s="134"/>
      <c r="D525" s="1"/>
      <c r="E525" s="60"/>
      <c r="F525" s="112"/>
      <c r="G525" s="112"/>
      <c r="H525" s="58"/>
    </row>
    <row r="526" spans="1:8" s="72" customFormat="1" ht="22.5" x14ac:dyDescent="0.25">
      <c r="A526" s="156"/>
      <c r="B526" s="67" t="s">
        <v>1433</v>
      </c>
      <c r="C526" s="134" t="s">
        <v>571</v>
      </c>
      <c r="D526" s="1"/>
      <c r="E526" s="60"/>
      <c r="F526" s="112"/>
      <c r="G526" s="112"/>
      <c r="H526" s="58"/>
    </row>
    <row r="527" spans="1:8" s="72" customFormat="1" x14ac:dyDescent="0.25">
      <c r="A527" s="152"/>
      <c r="B527" s="1"/>
      <c r="C527" s="134" t="s">
        <v>572</v>
      </c>
      <c r="D527" s="1"/>
      <c r="E527" s="60"/>
      <c r="F527" s="112"/>
      <c r="G527" s="112"/>
      <c r="H527" s="58"/>
    </row>
    <row r="528" spans="1:8" s="72" customFormat="1" x14ac:dyDescent="0.25">
      <c r="A528" s="156"/>
      <c r="B528" s="1"/>
      <c r="C528" s="134" t="s">
        <v>573</v>
      </c>
      <c r="D528" s="1"/>
      <c r="E528" s="60"/>
      <c r="F528" s="112"/>
      <c r="G528" s="112"/>
      <c r="H528" s="58"/>
    </row>
    <row r="529" spans="1:8" s="72" customFormat="1" ht="33.75" x14ac:dyDescent="0.25">
      <c r="A529" s="152"/>
      <c r="B529" s="1"/>
      <c r="C529" s="134" t="s">
        <v>1435</v>
      </c>
      <c r="D529" s="1" t="s">
        <v>90</v>
      </c>
      <c r="E529" s="60">
        <v>3</v>
      </c>
      <c r="F529" s="112"/>
      <c r="G529" s="82">
        <f>$E529*F529</f>
        <v>0</v>
      </c>
      <c r="H529" s="58"/>
    </row>
    <row r="530" spans="1:8" s="72" customFormat="1" x14ac:dyDescent="0.25">
      <c r="A530" s="152"/>
      <c r="B530" s="1"/>
      <c r="C530" s="134"/>
      <c r="D530" s="1"/>
      <c r="E530" s="60"/>
      <c r="F530" s="112"/>
      <c r="G530" s="112"/>
      <c r="H530" s="58"/>
    </row>
    <row r="531" spans="1:8" s="72" customFormat="1" x14ac:dyDescent="0.25">
      <c r="A531" s="152"/>
      <c r="B531" s="67" t="s">
        <v>1434</v>
      </c>
      <c r="C531" s="134" t="s">
        <v>574</v>
      </c>
      <c r="D531" s="1"/>
      <c r="E531" s="60"/>
      <c r="F531" s="112"/>
      <c r="G531" s="112"/>
      <c r="H531" s="58"/>
    </row>
    <row r="532" spans="1:8" s="72" customFormat="1" ht="33.75" x14ac:dyDescent="0.25">
      <c r="A532" s="152"/>
      <c r="B532" s="56"/>
      <c r="C532" s="2" t="s">
        <v>575</v>
      </c>
      <c r="D532" s="1" t="s">
        <v>90</v>
      </c>
      <c r="E532" s="60">
        <v>1</v>
      </c>
      <c r="F532" s="112"/>
      <c r="G532" s="112"/>
      <c r="H532" s="58"/>
    </row>
    <row r="533" spans="1:8" s="72" customFormat="1" x14ac:dyDescent="0.25">
      <c r="A533" s="156"/>
      <c r="B533" s="1"/>
      <c r="C533" s="2" t="s">
        <v>576</v>
      </c>
      <c r="D533" s="1" t="s">
        <v>90</v>
      </c>
      <c r="E533" s="60">
        <v>12</v>
      </c>
      <c r="F533" s="112"/>
      <c r="G533" s="112"/>
      <c r="H533" s="58"/>
    </row>
    <row r="534" spans="1:8" s="72" customFormat="1" x14ac:dyDescent="0.25">
      <c r="A534" s="152"/>
      <c r="B534" s="56"/>
      <c r="C534" s="2" t="s">
        <v>577</v>
      </c>
      <c r="D534" s="1" t="s">
        <v>90</v>
      </c>
      <c r="E534" s="60">
        <v>12</v>
      </c>
      <c r="F534" s="112"/>
      <c r="G534" s="112"/>
      <c r="H534" s="58"/>
    </row>
    <row r="535" spans="1:8" s="72" customFormat="1" x14ac:dyDescent="0.25">
      <c r="A535" s="152"/>
      <c r="B535" s="56"/>
      <c r="C535" s="2" t="s">
        <v>578</v>
      </c>
      <c r="D535" s="1" t="s">
        <v>90</v>
      </c>
      <c r="E535" s="60">
        <v>12</v>
      </c>
      <c r="F535" s="112"/>
      <c r="G535" s="112"/>
      <c r="H535" s="58"/>
    </row>
    <row r="536" spans="1:8" s="72" customFormat="1" x14ac:dyDescent="0.25">
      <c r="A536" s="152"/>
      <c r="B536" s="56"/>
      <c r="C536" s="2" t="s">
        <v>579</v>
      </c>
      <c r="D536" s="1" t="s">
        <v>90</v>
      </c>
      <c r="E536" s="60">
        <v>12</v>
      </c>
      <c r="F536" s="112"/>
      <c r="G536" s="112"/>
      <c r="H536" s="58"/>
    </row>
    <row r="537" spans="1:8" s="72" customFormat="1" x14ac:dyDescent="0.25">
      <c r="A537" s="152"/>
      <c r="B537" s="56"/>
      <c r="C537" s="2" t="s">
        <v>580</v>
      </c>
      <c r="D537" s="1" t="s">
        <v>56</v>
      </c>
      <c r="E537" s="60">
        <v>1</v>
      </c>
      <c r="F537" s="112"/>
      <c r="G537" s="112"/>
      <c r="H537" s="58"/>
    </row>
    <row r="538" spans="1:8" s="72" customFormat="1" ht="33.75" x14ac:dyDescent="0.25">
      <c r="A538" s="152"/>
      <c r="B538" s="56"/>
      <c r="C538" s="2" t="s">
        <v>581</v>
      </c>
      <c r="D538" s="1" t="s">
        <v>56</v>
      </c>
      <c r="E538" s="60">
        <v>1</v>
      </c>
      <c r="F538" s="112"/>
      <c r="G538" s="112"/>
      <c r="H538" s="58"/>
    </row>
    <row r="539" spans="1:8" s="72" customFormat="1" x14ac:dyDescent="0.25">
      <c r="A539" s="152"/>
      <c r="B539" s="56"/>
      <c r="C539" s="134"/>
      <c r="D539" s="1" t="s">
        <v>56</v>
      </c>
      <c r="E539" s="60">
        <v>1</v>
      </c>
      <c r="F539" s="112"/>
      <c r="G539" s="82">
        <f>$E539*F539</f>
        <v>0</v>
      </c>
      <c r="H539" s="58"/>
    </row>
    <row r="540" spans="1:8" s="72" customFormat="1" x14ac:dyDescent="0.25">
      <c r="A540" s="152"/>
      <c r="B540" s="1"/>
      <c r="C540" s="134"/>
      <c r="D540" s="1"/>
      <c r="E540" s="60"/>
      <c r="F540" s="112"/>
      <c r="G540" s="112"/>
      <c r="H540" s="58"/>
    </row>
    <row r="541" spans="1:8" s="72" customFormat="1" ht="45" x14ac:dyDescent="0.25">
      <c r="A541" s="152"/>
      <c r="B541" s="67" t="s">
        <v>1354</v>
      </c>
      <c r="C541" s="141" t="s">
        <v>582</v>
      </c>
      <c r="D541" s="1" t="s">
        <v>105</v>
      </c>
      <c r="E541" s="60">
        <v>90</v>
      </c>
      <c r="F541" s="112"/>
      <c r="G541" s="82">
        <f>$E541*F541</f>
        <v>0</v>
      </c>
      <c r="H541" s="58"/>
    </row>
    <row r="542" spans="1:8" s="72" customFormat="1" x14ac:dyDescent="0.25">
      <c r="A542" s="152"/>
      <c r="B542" s="56"/>
      <c r="C542" s="134"/>
      <c r="D542" s="1"/>
      <c r="E542" s="60"/>
      <c r="F542" s="112"/>
      <c r="G542" s="112"/>
      <c r="H542" s="58"/>
    </row>
    <row r="543" spans="1:8" s="72" customFormat="1" ht="33.75" x14ac:dyDescent="0.25">
      <c r="A543" s="152"/>
      <c r="B543" s="67" t="s">
        <v>1436</v>
      </c>
      <c r="C543" s="141" t="s">
        <v>583</v>
      </c>
      <c r="D543" s="1" t="s">
        <v>105</v>
      </c>
      <c r="E543" s="60">
        <v>160</v>
      </c>
      <c r="F543" s="112"/>
      <c r="G543" s="82">
        <f>$E543*F543</f>
        <v>0</v>
      </c>
      <c r="H543" s="58"/>
    </row>
    <row r="544" spans="1:8" s="72" customFormat="1" x14ac:dyDescent="0.25">
      <c r="A544" s="152"/>
      <c r="B544" s="56"/>
      <c r="C544" s="141"/>
      <c r="D544" s="1"/>
      <c r="E544" s="60"/>
      <c r="F544" s="112"/>
      <c r="G544" s="112"/>
      <c r="H544" s="58"/>
    </row>
    <row r="545" spans="1:8" s="72" customFormat="1" ht="22.5" x14ac:dyDescent="0.25">
      <c r="A545" s="152"/>
      <c r="B545" s="67" t="s">
        <v>1437</v>
      </c>
      <c r="C545" s="134" t="s">
        <v>584</v>
      </c>
      <c r="D545" s="1" t="s">
        <v>105</v>
      </c>
      <c r="E545" s="60">
        <v>2080</v>
      </c>
      <c r="F545" s="112"/>
      <c r="G545" s="82">
        <f>$E545*F545</f>
        <v>0</v>
      </c>
      <c r="H545" s="58"/>
    </row>
    <row r="546" spans="1:8" s="72" customFormat="1" x14ac:dyDescent="0.25">
      <c r="A546" s="152"/>
      <c r="B546" s="56"/>
      <c r="C546" s="141"/>
      <c r="D546" s="1"/>
      <c r="E546" s="60"/>
      <c r="F546" s="112"/>
      <c r="G546" s="112"/>
      <c r="H546" s="58"/>
    </row>
    <row r="547" spans="1:8" s="72" customFormat="1" ht="33.75" x14ac:dyDescent="0.25">
      <c r="A547" s="152"/>
      <c r="B547" s="67" t="s">
        <v>1438</v>
      </c>
      <c r="C547" s="134" t="s">
        <v>585</v>
      </c>
      <c r="D547" s="1"/>
      <c r="E547" s="60"/>
      <c r="F547" s="112"/>
      <c r="G547" s="112"/>
      <c r="H547" s="58"/>
    </row>
    <row r="548" spans="1:8" s="72" customFormat="1" x14ac:dyDescent="0.25">
      <c r="A548" s="152"/>
      <c r="B548" s="56"/>
      <c r="C548" s="134"/>
      <c r="D548" s="1"/>
      <c r="E548" s="60"/>
      <c r="F548" s="112"/>
      <c r="G548" s="112"/>
      <c r="H548" s="58"/>
    </row>
    <row r="549" spans="1:8" s="72" customFormat="1" ht="67.5" x14ac:dyDescent="0.25">
      <c r="A549" s="152"/>
      <c r="B549" s="67" t="s">
        <v>1439</v>
      </c>
      <c r="C549" s="142" t="s">
        <v>586</v>
      </c>
      <c r="D549" s="1" t="s">
        <v>90</v>
      </c>
      <c r="E549" s="60">
        <v>1</v>
      </c>
      <c r="F549" s="112"/>
      <c r="G549" s="112"/>
      <c r="H549" s="58"/>
    </row>
    <row r="550" spans="1:8" s="72" customFormat="1" x14ac:dyDescent="0.25">
      <c r="A550" s="152"/>
      <c r="B550" s="1"/>
      <c r="C550" s="134" t="s">
        <v>587</v>
      </c>
      <c r="D550" s="1" t="s">
        <v>90</v>
      </c>
      <c r="E550" s="60">
        <v>1</v>
      </c>
      <c r="F550" s="112"/>
      <c r="G550" s="112"/>
      <c r="H550" s="58"/>
    </row>
    <row r="551" spans="1:8" s="72" customFormat="1" x14ac:dyDescent="0.25">
      <c r="A551" s="152"/>
      <c r="B551" s="1"/>
      <c r="C551" s="134" t="s">
        <v>588</v>
      </c>
      <c r="D551" s="1" t="s">
        <v>90</v>
      </c>
      <c r="E551" s="60">
        <v>1</v>
      </c>
      <c r="F551" s="112"/>
      <c r="G551" s="112"/>
      <c r="H551" s="58"/>
    </row>
    <row r="552" spans="1:8" s="72" customFormat="1" x14ac:dyDescent="0.25">
      <c r="A552" s="152"/>
      <c r="B552" s="22"/>
      <c r="C552" s="2" t="s">
        <v>589</v>
      </c>
      <c r="D552" s="1" t="s">
        <v>90</v>
      </c>
      <c r="E552" s="23">
        <v>1</v>
      </c>
      <c r="F552" s="76"/>
      <c r="G552" s="112"/>
      <c r="H552" s="58"/>
    </row>
    <row r="553" spans="1:8" s="72" customFormat="1" x14ac:dyDescent="0.25">
      <c r="A553" s="152"/>
      <c r="B553" s="22"/>
      <c r="C553" s="2" t="s">
        <v>590</v>
      </c>
      <c r="D553" s="1" t="s">
        <v>90</v>
      </c>
      <c r="E553" s="23">
        <v>1</v>
      </c>
      <c r="F553" s="76"/>
      <c r="G553" s="112"/>
      <c r="H553" s="58"/>
    </row>
    <row r="554" spans="1:8" s="72" customFormat="1" x14ac:dyDescent="0.25">
      <c r="A554" s="152"/>
      <c r="B554" s="56"/>
      <c r="C554" s="2" t="s">
        <v>591</v>
      </c>
      <c r="D554" s="1" t="s">
        <v>90</v>
      </c>
      <c r="E554" s="23">
        <v>1</v>
      </c>
      <c r="F554" s="76"/>
      <c r="G554" s="112"/>
      <c r="H554" s="58"/>
    </row>
    <row r="555" spans="1:8" s="72" customFormat="1" x14ac:dyDescent="0.25">
      <c r="A555" s="152"/>
      <c r="B555" s="56"/>
      <c r="C555" s="2" t="s">
        <v>592</v>
      </c>
      <c r="D555" s="1" t="s">
        <v>90</v>
      </c>
      <c r="E555" s="23">
        <v>6</v>
      </c>
      <c r="F555" s="76"/>
      <c r="G555" s="112"/>
      <c r="H555" s="58"/>
    </row>
    <row r="556" spans="1:8" s="72" customFormat="1" x14ac:dyDescent="0.25">
      <c r="A556" s="152"/>
      <c r="B556" s="56"/>
      <c r="C556" s="2" t="s">
        <v>462</v>
      </c>
      <c r="D556" s="1" t="s">
        <v>90</v>
      </c>
      <c r="E556" s="23">
        <v>1</v>
      </c>
      <c r="F556" s="76"/>
      <c r="G556" s="112"/>
      <c r="H556" s="58"/>
    </row>
    <row r="557" spans="1:8" s="72" customFormat="1" x14ac:dyDescent="0.25">
      <c r="A557" s="152"/>
      <c r="B557" s="56"/>
      <c r="C557" s="2" t="s">
        <v>593</v>
      </c>
      <c r="D557" s="1" t="s">
        <v>90</v>
      </c>
      <c r="E557" s="23">
        <v>1</v>
      </c>
      <c r="F557" s="76"/>
      <c r="G557" s="112"/>
      <c r="H557" s="58"/>
    </row>
    <row r="558" spans="1:8" s="72" customFormat="1" x14ac:dyDescent="0.25">
      <c r="A558" s="152"/>
      <c r="B558" s="56"/>
      <c r="C558" s="2" t="s">
        <v>464</v>
      </c>
      <c r="D558" s="1" t="s">
        <v>90</v>
      </c>
      <c r="E558" s="23">
        <v>1</v>
      </c>
      <c r="F558" s="76"/>
      <c r="G558" s="112"/>
      <c r="H558" s="58"/>
    </row>
    <row r="559" spans="1:8" s="72" customFormat="1" x14ac:dyDescent="0.25">
      <c r="A559" s="152"/>
      <c r="B559" s="56"/>
      <c r="C559" s="2" t="s">
        <v>465</v>
      </c>
      <c r="D559" s="1" t="s">
        <v>90</v>
      </c>
      <c r="E559" s="23">
        <v>1</v>
      </c>
      <c r="F559" s="76"/>
      <c r="G559" s="112"/>
      <c r="H559" s="58"/>
    </row>
    <row r="560" spans="1:8" s="72" customFormat="1" x14ac:dyDescent="0.25">
      <c r="A560" s="152"/>
      <c r="B560" s="56"/>
      <c r="C560" s="2" t="s">
        <v>594</v>
      </c>
      <c r="D560" s="1" t="s">
        <v>90</v>
      </c>
      <c r="E560" s="23">
        <v>1</v>
      </c>
      <c r="F560" s="76"/>
      <c r="G560" s="112"/>
      <c r="H560" s="58"/>
    </row>
    <row r="561" spans="1:8" s="72" customFormat="1" x14ac:dyDescent="0.25">
      <c r="A561" s="152"/>
      <c r="B561" s="56"/>
      <c r="C561" s="2" t="s">
        <v>555</v>
      </c>
      <c r="D561" s="1" t="s">
        <v>90</v>
      </c>
      <c r="E561" s="23">
        <v>4</v>
      </c>
      <c r="F561" s="76"/>
      <c r="G561" s="112"/>
      <c r="H561" s="58"/>
    </row>
    <row r="562" spans="1:8" s="72" customFormat="1" x14ac:dyDescent="0.25">
      <c r="A562" s="152"/>
      <c r="B562" s="56"/>
      <c r="C562" s="2" t="s">
        <v>595</v>
      </c>
      <c r="D562" s="1" t="s">
        <v>90</v>
      </c>
      <c r="E562" s="23">
        <v>1</v>
      </c>
      <c r="F562" s="76"/>
      <c r="G562" s="112"/>
      <c r="H562" s="58"/>
    </row>
    <row r="563" spans="1:8" s="72" customFormat="1" x14ac:dyDescent="0.25">
      <c r="A563" s="152"/>
      <c r="B563" s="1"/>
      <c r="C563" s="134" t="s">
        <v>596</v>
      </c>
      <c r="D563" s="1" t="s">
        <v>56</v>
      </c>
      <c r="E563" s="23">
        <v>1</v>
      </c>
      <c r="F563" s="76"/>
      <c r="G563" s="112"/>
      <c r="H563" s="58"/>
    </row>
    <row r="564" spans="1:8" s="72" customFormat="1" ht="33.75" x14ac:dyDescent="0.25">
      <c r="A564" s="152"/>
      <c r="B564" s="1"/>
      <c r="C564" s="2" t="s">
        <v>597</v>
      </c>
      <c r="D564" s="1" t="s">
        <v>90</v>
      </c>
      <c r="E564" s="23">
        <v>1</v>
      </c>
      <c r="F564" s="112"/>
      <c r="G564" s="112"/>
      <c r="H564" s="58"/>
    </row>
    <row r="565" spans="1:8" s="72" customFormat="1" x14ac:dyDescent="0.25">
      <c r="A565" s="152"/>
      <c r="B565" s="1"/>
      <c r="C565" s="2" t="s">
        <v>598</v>
      </c>
      <c r="D565" s="1" t="s">
        <v>90</v>
      </c>
      <c r="E565" s="23">
        <v>2</v>
      </c>
      <c r="F565" s="112"/>
      <c r="G565" s="112"/>
      <c r="H565" s="58"/>
    </row>
    <row r="566" spans="1:8" s="72" customFormat="1" x14ac:dyDescent="0.25">
      <c r="A566" s="152"/>
      <c r="B566" s="1"/>
      <c r="C566" s="2" t="s">
        <v>599</v>
      </c>
      <c r="D566" s="1" t="s">
        <v>90</v>
      </c>
      <c r="E566" s="23">
        <v>12</v>
      </c>
      <c r="F566" s="112"/>
      <c r="G566" s="112"/>
      <c r="H566" s="58"/>
    </row>
    <row r="567" spans="1:8" s="72" customFormat="1" x14ac:dyDescent="0.25">
      <c r="A567" s="152"/>
      <c r="B567" s="1"/>
      <c r="C567" s="2" t="s">
        <v>600</v>
      </c>
      <c r="D567" s="1" t="s">
        <v>90</v>
      </c>
      <c r="E567" s="23">
        <v>2</v>
      </c>
      <c r="F567" s="112"/>
      <c r="G567" s="112"/>
      <c r="H567" s="58"/>
    </row>
    <row r="568" spans="1:8" s="72" customFormat="1" x14ac:dyDescent="0.25">
      <c r="A568" s="152"/>
      <c r="B568" s="1"/>
      <c r="C568" s="2" t="s">
        <v>601</v>
      </c>
      <c r="D568" s="1" t="s">
        <v>90</v>
      </c>
      <c r="E568" s="23">
        <v>2</v>
      </c>
      <c r="F568" s="112"/>
      <c r="G568" s="112"/>
      <c r="H568" s="58"/>
    </row>
    <row r="569" spans="1:8" s="72" customFormat="1" x14ac:dyDescent="0.25">
      <c r="A569" s="152"/>
      <c r="B569" s="1"/>
      <c r="C569" s="2" t="s">
        <v>578</v>
      </c>
      <c r="D569" s="1" t="s">
        <v>90</v>
      </c>
      <c r="E569" s="23">
        <v>12</v>
      </c>
      <c r="F569" s="112"/>
      <c r="G569" s="112"/>
      <c r="H569" s="58"/>
    </row>
    <row r="570" spans="1:8" s="72" customFormat="1" x14ac:dyDescent="0.25">
      <c r="A570" s="152"/>
      <c r="B570" s="1"/>
      <c r="C570" s="2" t="s">
        <v>579</v>
      </c>
      <c r="D570" s="1" t="s">
        <v>90</v>
      </c>
      <c r="E570" s="23">
        <v>12</v>
      </c>
      <c r="F570" s="112"/>
      <c r="G570" s="112"/>
      <c r="H570" s="58"/>
    </row>
    <row r="571" spans="1:8" s="72" customFormat="1" x14ac:dyDescent="0.25">
      <c r="A571" s="152"/>
      <c r="B571" s="1"/>
      <c r="C571" s="2" t="s">
        <v>580</v>
      </c>
      <c r="D571" s="1" t="s">
        <v>56</v>
      </c>
      <c r="E571" s="23">
        <v>1</v>
      </c>
      <c r="F571" s="112"/>
      <c r="G571" s="112"/>
      <c r="H571" s="58"/>
    </row>
    <row r="572" spans="1:8" s="72" customFormat="1" x14ac:dyDescent="0.25">
      <c r="A572" s="152"/>
      <c r="B572" s="1"/>
      <c r="C572" s="2" t="s">
        <v>602</v>
      </c>
      <c r="D572" s="1" t="s">
        <v>90</v>
      </c>
      <c r="E572" s="23">
        <v>1</v>
      </c>
      <c r="F572" s="112"/>
      <c r="G572" s="112"/>
      <c r="H572" s="58"/>
    </row>
    <row r="573" spans="1:8" s="72" customFormat="1" x14ac:dyDescent="0.25">
      <c r="A573" s="152"/>
      <c r="B573" s="1"/>
      <c r="C573" s="2" t="s">
        <v>603</v>
      </c>
      <c r="D573" s="1" t="s">
        <v>90</v>
      </c>
      <c r="E573" s="23">
        <v>20</v>
      </c>
      <c r="F573" s="112"/>
      <c r="G573" s="112"/>
      <c r="H573" s="58"/>
    </row>
    <row r="574" spans="1:8" s="72" customFormat="1" x14ac:dyDescent="0.25">
      <c r="A574" s="152"/>
      <c r="B574" s="1"/>
      <c r="C574" s="134" t="s">
        <v>604</v>
      </c>
      <c r="D574" s="1" t="s">
        <v>90</v>
      </c>
      <c r="E574" s="23">
        <v>16</v>
      </c>
      <c r="F574" s="112"/>
      <c r="G574" s="112"/>
      <c r="H574" s="58"/>
    </row>
    <row r="575" spans="1:8" s="72" customFormat="1" x14ac:dyDescent="0.25">
      <c r="A575" s="152"/>
      <c r="B575" s="1"/>
      <c r="C575" s="55" t="s">
        <v>398</v>
      </c>
      <c r="D575" s="1" t="s">
        <v>90</v>
      </c>
      <c r="E575" s="23">
        <v>1</v>
      </c>
      <c r="F575" s="112"/>
      <c r="G575" s="112"/>
      <c r="H575" s="58"/>
    </row>
    <row r="576" spans="1:8" s="72" customFormat="1" ht="33.75" x14ac:dyDescent="0.25">
      <c r="A576" s="152"/>
      <c r="B576" s="1"/>
      <c r="C576" s="134" t="s">
        <v>605</v>
      </c>
      <c r="D576" s="1" t="s">
        <v>56</v>
      </c>
      <c r="E576" s="23">
        <v>1</v>
      </c>
      <c r="F576" s="76"/>
      <c r="G576" s="112"/>
      <c r="H576" s="58"/>
    </row>
    <row r="577" spans="1:8" s="72" customFormat="1" x14ac:dyDescent="0.25">
      <c r="A577" s="152"/>
      <c r="B577" s="1"/>
      <c r="C577" s="134"/>
      <c r="D577" s="1" t="s">
        <v>56</v>
      </c>
      <c r="E577" s="23">
        <v>2</v>
      </c>
      <c r="F577" s="112"/>
      <c r="G577" s="82">
        <f>$E577*F577</f>
        <v>0</v>
      </c>
      <c r="H577" s="58"/>
    </row>
    <row r="578" spans="1:8" s="72" customFormat="1" x14ac:dyDescent="0.25">
      <c r="A578" s="152"/>
      <c r="B578" s="1"/>
      <c r="C578" s="134"/>
      <c r="D578" s="1"/>
      <c r="E578" s="23"/>
      <c r="F578" s="112"/>
      <c r="G578" s="76"/>
      <c r="H578" s="58"/>
    </row>
    <row r="579" spans="1:8" s="72" customFormat="1" ht="45" x14ac:dyDescent="0.25">
      <c r="A579" s="152"/>
      <c r="B579" s="67" t="s">
        <v>1440</v>
      </c>
      <c r="C579" s="134" t="s">
        <v>606</v>
      </c>
      <c r="D579" s="1"/>
      <c r="E579" s="60"/>
      <c r="F579" s="112"/>
      <c r="G579" s="114"/>
      <c r="H579" s="58"/>
    </row>
    <row r="580" spans="1:8" s="72" customFormat="1" x14ac:dyDescent="0.25">
      <c r="A580" s="152"/>
      <c r="B580" s="56"/>
      <c r="C580" s="134"/>
      <c r="D580" s="1"/>
      <c r="E580" s="60"/>
      <c r="F580" s="112"/>
      <c r="G580" s="112"/>
      <c r="H580" s="58"/>
    </row>
    <row r="581" spans="1:8" s="72" customFormat="1" ht="22.5" x14ac:dyDescent="0.25">
      <c r="A581" s="152"/>
      <c r="B581" s="67" t="s">
        <v>1441</v>
      </c>
      <c r="C581" s="134" t="s">
        <v>607</v>
      </c>
      <c r="D581" s="1" t="s">
        <v>90</v>
      </c>
      <c r="E581" s="60">
        <v>3</v>
      </c>
      <c r="F581" s="112"/>
      <c r="G581" s="114"/>
      <c r="H581" s="58"/>
    </row>
    <row r="582" spans="1:8" s="72" customFormat="1" x14ac:dyDescent="0.25">
      <c r="A582" s="152"/>
      <c r="B582" s="56"/>
      <c r="C582" s="134" t="s">
        <v>608</v>
      </c>
      <c r="D582" s="1" t="s">
        <v>90</v>
      </c>
      <c r="E582" s="60">
        <v>12</v>
      </c>
      <c r="F582" s="112"/>
      <c r="G582" s="114"/>
      <c r="H582" s="58"/>
    </row>
    <row r="583" spans="1:8" s="72" customFormat="1" x14ac:dyDescent="0.25">
      <c r="A583" s="152"/>
      <c r="B583" s="56"/>
      <c r="C583" s="134" t="s">
        <v>609</v>
      </c>
      <c r="D583" s="1" t="s">
        <v>90</v>
      </c>
      <c r="E583" s="60">
        <v>20</v>
      </c>
      <c r="F583" s="112"/>
      <c r="G583" s="114"/>
      <c r="H583" s="58"/>
    </row>
    <row r="584" spans="1:8" s="72" customFormat="1" ht="33.75" x14ac:dyDescent="0.25">
      <c r="A584" s="152"/>
      <c r="B584" s="56"/>
      <c r="C584" s="134" t="s">
        <v>610</v>
      </c>
      <c r="D584" s="1" t="s">
        <v>56</v>
      </c>
      <c r="E584" s="23">
        <v>1</v>
      </c>
      <c r="F584" s="112"/>
      <c r="G584" s="114"/>
      <c r="H584" s="58"/>
    </row>
    <row r="585" spans="1:8" s="72" customFormat="1" x14ac:dyDescent="0.25">
      <c r="A585" s="152"/>
      <c r="B585" s="56"/>
      <c r="C585" s="134" t="s">
        <v>604</v>
      </c>
      <c r="D585" s="1" t="s">
        <v>90</v>
      </c>
      <c r="E585" s="23">
        <v>16</v>
      </c>
      <c r="F585" s="112"/>
      <c r="G585" s="114"/>
      <c r="H585" s="58"/>
    </row>
    <row r="586" spans="1:8" s="72" customFormat="1" x14ac:dyDescent="0.25">
      <c r="A586" s="152"/>
      <c r="B586" s="1"/>
      <c r="C586" s="2" t="s">
        <v>580</v>
      </c>
      <c r="D586" s="1" t="s">
        <v>56</v>
      </c>
      <c r="E586" s="23">
        <v>1</v>
      </c>
      <c r="F586" s="112"/>
      <c r="G586" s="112"/>
      <c r="H586" s="58"/>
    </row>
    <row r="587" spans="1:8" s="72" customFormat="1" x14ac:dyDescent="0.25">
      <c r="A587" s="152"/>
      <c r="B587" s="1"/>
      <c r="C587" s="134"/>
      <c r="D587" s="1" t="s">
        <v>56</v>
      </c>
      <c r="E587" s="23">
        <v>1</v>
      </c>
      <c r="F587" s="112"/>
      <c r="G587" s="82">
        <f>$E587*F587</f>
        <v>0</v>
      </c>
      <c r="H587" s="58"/>
    </row>
    <row r="588" spans="1:8" s="72" customFormat="1" x14ac:dyDescent="0.25">
      <c r="A588" s="152"/>
      <c r="B588" s="56"/>
      <c r="C588" s="134"/>
      <c r="D588" s="1"/>
      <c r="E588" s="60"/>
      <c r="F588" s="112"/>
      <c r="G588" s="112"/>
      <c r="H588" s="58"/>
    </row>
    <row r="589" spans="1:8" ht="22.5" x14ac:dyDescent="0.25">
      <c r="A589" s="152" t="s">
        <v>611</v>
      </c>
      <c r="B589" s="67" t="s">
        <v>1442</v>
      </c>
      <c r="C589" s="2" t="s">
        <v>612</v>
      </c>
      <c r="D589" s="22"/>
      <c r="E589" s="60"/>
      <c r="F589" s="69"/>
      <c r="G589" s="69"/>
    </row>
    <row r="590" spans="1:8" x14ac:dyDescent="0.25">
      <c r="A590" s="152" t="s">
        <v>611</v>
      </c>
      <c r="C590" s="2" t="s">
        <v>613</v>
      </c>
      <c r="D590" s="22" t="s">
        <v>90</v>
      </c>
      <c r="E590" s="60">
        <v>3</v>
      </c>
      <c r="F590" s="69"/>
      <c r="G590" s="82">
        <f>$E590*F590</f>
        <v>0</v>
      </c>
    </row>
    <row r="591" spans="1:8" ht="22.5" x14ac:dyDescent="0.25">
      <c r="C591" s="2" t="s">
        <v>614</v>
      </c>
      <c r="D591" s="22" t="s">
        <v>90</v>
      </c>
      <c r="E591" s="60">
        <v>3</v>
      </c>
      <c r="F591" s="69"/>
      <c r="G591" s="82">
        <f>$E591*F591</f>
        <v>0</v>
      </c>
    </row>
    <row r="592" spans="1:8" x14ac:dyDescent="0.25">
      <c r="C592" s="2"/>
      <c r="D592" s="22"/>
      <c r="E592" s="60"/>
      <c r="F592" s="69"/>
      <c r="G592" s="69"/>
    </row>
    <row r="593" spans="1:8" ht="33.75" x14ac:dyDescent="0.25">
      <c r="A593" s="152" t="s">
        <v>611</v>
      </c>
      <c r="B593" s="67" t="s">
        <v>1443</v>
      </c>
      <c r="C593" s="2" t="s">
        <v>615</v>
      </c>
      <c r="D593" s="22"/>
      <c r="E593" s="60"/>
      <c r="F593" s="69"/>
      <c r="G593" s="69"/>
    </row>
    <row r="594" spans="1:8" x14ac:dyDescent="0.25">
      <c r="A594" s="152" t="s">
        <v>611</v>
      </c>
      <c r="C594" s="2" t="s">
        <v>613</v>
      </c>
      <c r="D594" s="22" t="s">
        <v>90</v>
      </c>
      <c r="E594" s="60">
        <v>20</v>
      </c>
      <c r="F594" s="69"/>
      <c r="G594" s="82">
        <f>$E594*F594</f>
        <v>0</v>
      </c>
    </row>
    <row r="595" spans="1:8" x14ac:dyDescent="0.25">
      <c r="C595" s="2" t="s">
        <v>616</v>
      </c>
      <c r="D595" s="22" t="s">
        <v>90</v>
      </c>
      <c r="E595" s="60">
        <v>20</v>
      </c>
      <c r="F595" s="69"/>
      <c r="G595" s="82">
        <f>$E595*F595</f>
        <v>0</v>
      </c>
    </row>
    <row r="596" spans="1:8" x14ac:dyDescent="0.25">
      <c r="C596" s="2"/>
      <c r="D596" s="22"/>
      <c r="E596" s="60"/>
      <c r="F596" s="69"/>
      <c r="G596" s="69"/>
    </row>
    <row r="597" spans="1:8" x14ac:dyDescent="0.25">
      <c r="A597" s="152" t="s">
        <v>611</v>
      </c>
      <c r="B597" s="67" t="s">
        <v>1444</v>
      </c>
      <c r="C597" s="2" t="s">
        <v>617</v>
      </c>
      <c r="D597" s="22" t="s">
        <v>90</v>
      </c>
      <c r="E597" s="60">
        <v>20</v>
      </c>
      <c r="F597" s="69"/>
      <c r="G597" s="82">
        <f>$E597*F597</f>
        <v>0</v>
      </c>
    </row>
    <row r="598" spans="1:8" x14ac:dyDescent="0.25">
      <c r="C598" s="2"/>
      <c r="D598" s="22"/>
      <c r="E598" s="60"/>
      <c r="F598" s="69"/>
      <c r="G598" s="69"/>
    </row>
    <row r="599" spans="1:8" ht="22.5" x14ac:dyDescent="0.25">
      <c r="A599" s="152" t="s">
        <v>611</v>
      </c>
      <c r="B599" s="67" t="s">
        <v>1445</v>
      </c>
      <c r="C599" s="2" t="s">
        <v>618</v>
      </c>
      <c r="D599" s="22"/>
      <c r="E599" s="60"/>
      <c r="F599" s="69"/>
      <c r="G599" s="69"/>
    </row>
    <row r="600" spans="1:8" x14ac:dyDescent="0.25">
      <c r="A600" s="152" t="s">
        <v>611</v>
      </c>
      <c r="C600" s="2" t="s">
        <v>613</v>
      </c>
      <c r="D600" s="22" t="s">
        <v>90</v>
      </c>
      <c r="E600" s="60">
        <v>2</v>
      </c>
      <c r="F600" s="69"/>
      <c r="G600" s="82">
        <f>$E600*F600</f>
        <v>0</v>
      </c>
    </row>
    <row r="601" spans="1:8" x14ac:dyDescent="0.25">
      <c r="C601" s="2" t="s">
        <v>619</v>
      </c>
      <c r="D601" s="22" t="s">
        <v>90</v>
      </c>
      <c r="E601" s="60">
        <v>2</v>
      </c>
      <c r="F601" s="69"/>
      <c r="G601" s="82">
        <f>$E601*F601</f>
        <v>0</v>
      </c>
    </row>
    <row r="602" spans="1:8" x14ac:dyDescent="0.25">
      <c r="C602" s="2"/>
      <c r="D602" s="22"/>
      <c r="E602" s="60"/>
      <c r="F602" s="69"/>
      <c r="G602" s="69"/>
    </row>
    <row r="603" spans="1:8" ht="22.5" x14ac:dyDescent="0.25">
      <c r="A603" s="152" t="s">
        <v>611</v>
      </c>
      <c r="B603" s="67" t="s">
        <v>1446</v>
      </c>
      <c r="C603" s="2" t="s">
        <v>620</v>
      </c>
      <c r="D603" s="22" t="s">
        <v>90</v>
      </c>
      <c r="E603" s="60">
        <v>2</v>
      </c>
      <c r="F603" s="69"/>
      <c r="G603" s="82">
        <f>$E603*F603</f>
        <v>0</v>
      </c>
    </row>
    <row r="604" spans="1:8" x14ac:dyDescent="0.25">
      <c r="C604" s="2"/>
      <c r="D604" s="22"/>
      <c r="E604" s="60"/>
      <c r="F604" s="69"/>
      <c r="G604" s="69"/>
    </row>
    <row r="605" spans="1:8" s="72" customFormat="1" x14ac:dyDescent="0.25">
      <c r="A605" s="152"/>
      <c r="B605" s="67" t="s">
        <v>1447</v>
      </c>
      <c r="C605" s="134" t="s">
        <v>621</v>
      </c>
      <c r="D605" s="1" t="s">
        <v>90</v>
      </c>
      <c r="E605" s="60">
        <f>20*2</f>
        <v>40</v>
      </c>
      <c r="F605" s="112"/>
      <c r="G605" s="82">
        <f>$E605*F605</f>
        <v>0</v>
      </c>
      <c r="H605" s="58"/>
    </row>
    <row r="606" spans="1:8" s="72" customFormat="1" x14ac:dyDescent="0.25">
      <c r="A606" s="152"/>
      <c r="B606" s="1"/>
      <c r="C606" s="134"/>
      <c r="D606" s="1"/>
      <c r="E606" s="60"/>
      <c r="F606" s="112"/>
      <c r="G606" s="112"/>
      <c r="H606" s="58"/>
    </row>
    <row r="607" spans="1:8" s="72" customFormat="1" ht="33.75" x14ac:dyDescent="0.25">
      <c r="A607" s="152"/>
      <c r="B607" s="67" t="s">
        <v>1448</v>
      </c>
      <c r="C607" s="134" t="s">
        <v>622</v>
      </c>
      <c r="D607" s="1" t="s">
        <v>56</v>
      </c>
      <c r="E607" s="60">
        <v>3</v>
      </c>
      <c r="F607" s="112"/>
      <c r="G607" s="82">
        <f>$E607*F607</f>
        <v>0</v>
      </c>
      <c r="H607" s="58"/>
    </row>
    <row r="608" spans="1:8" s="72" customFormat="1" x14ac:dyDescent="0.25">
      <c r="A608" s="152"/>
      <c r="B608" s="56"/>
      <c r="C608" s="134"/>
      <c r="D608" s="1"/>
      <c r="E608" s="60"/>
      <c r="F608" s="112"/>
      <c r="G608" s="112"/>
      <c r="H608" s="58"/>
    </row>
    <row r="609" spans="1:8" s="72" customFormat="1" ht="22.5" x14ac:dyDescent="0.25">
      <c r="A609" s="152"/>
      <c r="B609" s="67" t="s">
        <v>1449</v>
      </c>
      <c r="C609" s="134" t="s">
        <v>623</v>
      </c>
      <c r="D609" s="1" t="s">
        <v>56</v>
      </c>
      <c r="E609" s="60">
        <v>3</v>
      </c>
      <c r="F609" s="112"/>
      <c r="G609" s="82">
        <f>$E609*F609</f>
        <v>0</v>
      </c>
      <c r="H609" s="58"/>
    </row>
    <row r="610" spans="1:8" s="72" customFormat="1" x14ac:dyDescent="0.25">
      <c r="A610" s="152"/>
      <c r="B610" s="1"/>
      <c r="C610" s="2"/>
      <c r="D610" s="1"/>
      <c r="E610" s="60"/>
      <c r="F610" s="112"/>
      <c r="G610" s="112"/>
      <c r="H610" s="58"/>
    </row>
    <row r="611" spans="1:8" s="72" customFormat="1" ht="22.5" x14ac:dyDescent="0.25">
      <c r="A611" s="152"/>
      <c r="B611" s="67" t="s">
        <v>1450</v>
      </c>
      <c r="C611" s="134" t="s">
        <v>624</v>
      </c>
      <c r="D611" s="1" t="s">
        <v>56</v>
      </c>
      <c r="E611" s="60">
        <v>2</v>
      </c>
      <c r="F611" s="112"/>
      <c r="G611" s="82">
        <f>$E611*F611</f>
        <v>0</v>
      </c>
      <c r="H611" s="58"/>
    </row>
    <row r="612" spans="1:8" s="72" customFormat="1" x14ac:dyDescent="0.25">
      <c r="A612" s="152"/>
      <c r="B612" s="1"/>
      <c r="C612" s="2"/>
      <c r="D612" s="1"/>
      <c r="E612" s="60"/>
      <c r="F612" s="112"/>
      <c r="G612" s="112"/>
      <c r="H612" s="58"/>
    </row>
    <row r="613" spans="1:8" s="72" customFormat="1" ht="33.75" x14ac:dyDescent="0.25">
      <c r="A613" s="152"/>
      <c r="B613" s="67" t="s">
        <v>1451</v>
      </c>
      <c r="C613" s="134" t="s">
        <v>625</v>
      </c>
      <c r="D613" s="1" t="s">
        <v>56</v>
      </c>
      <c r="E613" s="60">
        <v>2</v>
      </c>
      <c r="F613" s="112"/>
      <c r="G613" s="82">
        <f>$E613*F613</f>
        <v>0</v>
      </c>
      <c r="H613" s="58"/>
    </row>
    <row r="614" spans="1:8" s="72" customFormat="1" x14ac:dyDescent="0.25">
      <c r="A614" s="152"/>
      <c r="B614" s="1"/>
      <c r="C614" s="2"/>
      <c r="D614" s="1"/>
      <c r="E614" s="60"/>
      <c r="F614" s="112"/>
      <c r="G614" s="112"/>
      <c r="H614" s="58"/>
    </row>
    <row r="615" spans="1:8" s="72" customFormat="1" ht="22.5" x14ac:dyDescent="0.25">
      <c r="A615" s="152"/>
      <c r="B615" s="67" t="s">
        <v>1452</v>
      </c>
      <c r="C615" s="134" t="s">
        <v>626</v>
      </c>
      <c r="D615" s="1" t="s">
        <v>56</v>
      </c>
      <c r="E615" s="60">
        <v>4</v>
      </c>
      <c r="F615" s="112"/>
      <c r="G615" s="82">
        <f>$E615*F615</f>
        <v>0</v>
      </c>
      <c r="H615" s="58"/>
    </row>
    <row r="616" spans="1:8" s="72" customFormat="1" x14ac:dyDescent="0.25">
      <c r="A616" s="152"/>
      <c r="B616" s="1"/>
      <c r="C616" s="134"/>
      <c r="D616" s="1"/>
      <c r="E616" s="60"/>
      <c r="F616" s="112"/>
      <c r="G616" s="114"/>
      <c r="H616" s="58"/>
    </row>
    <row r="617" spans="1:8" ht="56.25" x14ac:dyDescent="0.25">
      <c r="B617" s="67" t="s">
        <v>1453</v>
      </c>
      <c r="C617" s="2" t="s">
        <v>627</v>
      </c>
      <c r="D617" s="22" t="s">
        <v>90</v>
      </c>
      <c r="E617" s="60">
        <f>20*2+8+2</f>
        <v>50</v>
      </c>
      <c r="F617" s="69"/>
      <c r="G617" s="82">
        <f>$E617*F617</f>
        <v>0</v>
      </c>
    </row>
    <row r="618" spans="1:8" x14ac:dyDescent="0.25">
      <c r="C618" s="2"/>
      <c r="D618" s="22"/>
      <c r="E618" s="60"/>
      <c r="F618" s="69"/>
      <c r="G618" s="69"/>
    </row>
    <row r="619" spans="1:8" ht="33.75" x14ac:dyDescent="0.25">
      <c r="B619" s="67" t="s">
        <v>1454</v>
      </c>
      <c r="C619" s="2" t="s">
        <v>628</v>
      </c>
      <c r="D619" s="22" t="s">
        <v>90</v>
      </c>
      <c r="E619" s="60">
        <f>12+12+24</f>
        <v>48</v>
      </c>
      <c r="F619" s="69"/>
      <c r="G619" s="82">
        <f>$E619*F619</f>
        <v>0</v>
      </c>
    </row>
    <row r="620" spans="1:8" x14ac:dyDescent="0.25">
      <c r="C620" s="2"/>
      <c r="D620" s="22"/>
      <c r="E620" s="60"/>
      <c r="F620" s="69"/>
      <c r="G620" s="69"/>
    </row>
    <row r="621" spans="1:8" ht="112.5" x14ac:dyDescent="0.25">
      <c r="B621" s="67" t="s">
        <v>1455</v>
      </c>
      <c r="C621" s="2" t="s">
        <v>629</v>
      </c>
      <c r="D621" s="22" t="s">
        <v>303</v>
      </c>
      <c r="E621" s="60">
        <v>1</v>
      </c>
      <c r="F621" s="69"/>
      <c r="G621" s="82">
        <f>$E621*F621</f>
        <v>0</v>
      </c>
    </row>
    <row r="622" spans="1:8" x14ac:dyDescent="0.25">
      <c r="C622" s="2"/>
      <c r="D622" s="22"/>
      <c r="E622" s="60"/>
      <c r="F622" s="69"/>
      <c r="G622" s="69"/>
    </row>
    <row r="623" spans="1:8" x14ac:dyDescent="0.25">
      <c r="B623" s="67" t="s">
        <v>1456</v>
      </c>
      <c r="C623" s="2" t="s">
        <v>630</v>
      </c>
      <c r="D623" s="22" t="s">
        <v>303</v>
      </c>
      <c r="E623" s="60">
        <v>0.05</v>
      </c>
      <c r="F623" s="69"/>
      <c r="G623" s="69">
        <f>$E623*SUM(G500:G621)</f>
        <v>0</v>
      </c>
    </row>
    <row r="625" spans="1:8" s="130" customFormat="1" x14ac:dyDescent="0.25">
      <c r="A625" s="154"/>
      <c r="B625" s="126" t="s">
        <v>80</v>
      </c>
      <c r="C625" s="172" t="s">
        <v>689</v>
      </c>
      <c r="D625" s="306"/>
      <c r="E625" s="104"/>
      <c r="F625" s="178"/>
      <c r="G625" s="178">
        <f>SUM(G500:G624)</f>
        <v>0</v>
      </c>
      <c r="H625" s="136"/>
    </row>
    <row r="626" spans="1:8" s="72" customFormat="1" x14ac:dyDescent="0.25">
      <c r="A626" s="152"/>
      <c r="B626" s="56"/>
      <c r="C626" s="138"/>
      <c r="D626" s="106"/>
      <c r="E626" s="122"/>
      <c r="F626" s="123"/>
      <c r="G626" s="123"/>
      <c r="H626" s="58"/>
    </row>
    <row r="627" spans="1:8" s="289" customFormat="1" x14ac:dyDescent="0.25">
      <c r="A627" s="152"/>
      <c r="B627" s="148" t="s">
        <v>43</v>
      </c>
      <c r="C627" s="96" t="s">
        <v>62</v>
      </c>
      <c r="D627" s="146"/>
      <c r="E627" s="149"/>
      <c r="F627" s="150"/>
      <c r="G627" s="304"/>
      <c r="H627" s="147"/>
    </row>
    <row r="628" spans="1:8" x14ac:dyDescent="0.25">
      <c r="B628" s="16" t="s">
        <v>45</v>
      </c>
      <c r="C628" s="17" t="s">
        <v>31</v>
      </c>
      <c r="D628" s="16"/>
      <c r="E628" s="83"/>
      <c r="F628" s="83"/>
      <c r="G628" s="83">
        <f>G32</f>
        <v>0</v>
      </c>
    </row>
    <row r="629" spans="1:8" x14ac:dyDescent="0.25">
      <c r="B629" s="16" t="s">
        <v>47</v>
      </c>
      <c r="C629" s="17" t="s">
        <v>318</v>
      </c>
      <c r="D629" s="16"/>
      <c r="E629" s="83"/>
      <c r="F629" s="83"/>
      <c r="G629" s="83">
        <f>G117</f>
        <v>0</v>
      </c>
    </row>
    <row r="630" spans="1:8" x14ac:dyDescent="0.25">
      <c r="B630" s="16" t="s">
        <v>68</v>
      </c>
      <c r="C630" s="17" t="s">
        <v>364</v>
      </c>
      <c r="D630" s="16"/>
      <c r="E630" s="83"/>
      <c r="F630" s="83"/>
      <c r="G630" s="83">
        <f>G252</f>
        <v>0</v>
      </c>
      <c r="H630" s="24"/>
    </row>
    <row r="631" spans="1:8" s="72" customFormat="1" x14ac:dyDescent="0.25">
      <c r="A631" s="152"/>
      <c r="B631" s="16" t="s">
        <v>69</v>
      </c>
      <c r="C631" s="17" t="s">
        <v>66</v>
      </c>
      <c r="D631" s="16"/>
      <c r="E631" s="83"/>
      <c r="F631" s="83"/>
      <c r="G631" s="83">
        <f>G393</f>
        <v>0</v>
      </c>
      <c r="H631" s="24"/>
    </row>
    <row r="632" spans="1:8" s="289" customFormat="1" x14ac:dyDescent="0.25">
      <c r="A632" s="152"/>
      <c r="B632" s="16" t="s">
        <v>70</v>
      </c>
      <c r="C632" s="17" t="s">
        <v>81</v>
      </c>
      <c r="D632" s="16"/>
      <c r="E632" s="83"/>
      <c r="F632" s="83"/>
      <c r="G632" s="83">
        <f>G457</f>
        <v>0</v>
      </c>
      <c r="H632" s="28"/>
    </row>
    <row r="633" spans="1:8" x14ac:dyDescent="0.25">
      <c r="B633" s="16" t="s">
        <v>71</v>
      </c>
      <c r="C633" s="17" t="s">
        <v>67</v>
      </c>
      <c r="D633" s="16"/>
      <c r="E633" s="83"/>
      <c r="F633" s="83"/>
      <c r="G633" s="83">
        <f>G496</f>
        <v>0</v>
      </c>
    </row>
    <row r="634" spans="1:8" x14ac:dyDescent="0.25">
      <c r="B634" s="16" t="s">
        <v>80</v>
      </c>
      <c r="C634" s="17" t="s">
        <v>689</v>
      </c>
      <c r="D634" s="16"/>
      <c r="E634" s="83"/>
      <c r="F634" s="83"/>
      <c r="G634" s="83">
        <f>G625</f>
        <v>0</v>
      </c>
    </row>
    <row r="635" spans="1:8" x14ac:dyDescent="0.25">
      <c r="B635" s="144" t="s">
        <v>43</v>
      </c>
      <c r="C635" s="96" t="str">
        <f>+C627</f>
        <v>ELEKTROINSTALATERSKI RADOVI</v>
      </c>
      <c r="D635" s="145"/>
      <c r="E635" s="145"/>
      <c r="F635" s="170"/>
      <c r="G635" s="170">
        <f>SUM(G628:G634)</f>
        <v>0</v>
      </c>
      <c r="H635" s="65"/>
    </row>
    <row r="654" spans="1:9" s="73" customFormat="1" x14ac:dyDescent="0.25">
      <c r="A654" s="152"/>
      <c r="B654" s="56"/>
      <c r="C654" s="53"/>
      <c r="D654" s="67"/>
      <c r="E654" s="75"/>
      <c r="F654" s="82"/>
      <c r="G654" s="82"/>
      <c r="H654" s="33"/>
      <c r="I654" s="133"/>
    </row>
    <row r="655" spans="1:9" s="73" customFormat="1" x14ac:dyDescent="0.25">
      <c r="A655" s="152"/>
      <c r="B655" s="56"/>
      <c r="C655" s="53"/>
      <c r="D655" s="67"/>
      <c r="E655" s="75"/>
      <c r="F655" s="82"/>
      <c r="G655" s="82"/>
      <c r="H655" s="33"/>
      <c r="I655" s="133"/>
    </row>
    <row r="656" spans="1:9" s="73" customFormat="1" x14ac:dyDescent="0.25">
      <c r="A656" s="152"/>
      <c r="B656" s="56"/>
      <c r="C656" s="53"/>
      <c r="D656" s="67"/>
      <c r="E656" s="75"/>
      <c r="F656" s="82"/>
      <c r="G656" s="82"/>
      <c r="H656" s="33"/>
      <c r="I656" s="133"/>
    </row>
    <row r="657" spans="1:9" s="73" customFormat="1" x14ac:dyDescent="0.25">
      <c r="A657" s="152"/>
      <c r="B657" s="56"/>
      <c r="C657" s="53"/>
      <c r="D657" s="67"/>
      <c r="E657" s="75"/>
      <c r="F657" s="82"/>
      <c r="G657" s="82"/>
      <c r="H657" s="33"/>
      <c r="I657" s="133"/>
    </row>
    <row r="658" spans="1:9" s="73" customFormat="1" x14ac:dyDescent="0.25">
      <c r="A658" s="152"/>
      <c r="B658" s="56"/>
      <c r="C658" s="53"/>
      <c r="D658" s="67"/>
      <c r="E658" s="75"/>
      <c r="F658" s="82"/>
      <c r="G658" s="82"/>
      <c r="H658" s="33"/>
      <c r="I658" s="133"/>
    </row>
    <row r="659" spans="1:9" s="73" customFormat="1" x14ac:dyDescent="0.25">
      <c r="A659" s="152"/>
      <c r="B659" s="56"/>
      <c r="C659" s="53"/>
      <c r="D659" s="67"/>
      <c r="E659" s="75"/>
      <c r="F659" s="82"/>
      <c r="G659" s="82"/>
      <c r="H659" s="33"/>
      <c r="I659" s="133"/>
    </row>
    <row r="660" spans="1:9" s="73" customFormat="1" x14ac:dyDescent="0.25">
      <c r="A660" s="152"/>
      <c r="B660" s="56"/>
      <c r="C660" s="53"/>
      <c r="D660" s="67"/>
      <c r="E660" s="75"/>
      <c r="F660" s="82"/>
      <c r="G660" s="82"/>
      <c r="H660" s="33"/>
      <c r="I660" s="133"/>
    </row>
    <row r="661" spans="1:9" s="73" customFormat="1" x14ac:dyDescent="0.25">
      <c r="A661" s="152"/>
      <c r="B661" s="56"/>
      <c r="C661" s="53"/>
      <c r="D661" s="67"/>
      <c r="E661" s="75"/>
      <c r="F661" s="82"/>
      <c r="G661" s="82"/>
      <c r="H661" s="33"/>
      <c r="I661" s="133"/>
    </row>
    <row r="662" spans="1:9" s="73" customFormat="1" x14ac:dyDescent="0.25">
      <c r="A662" s="152"/>
      <c r="B662" s="56"/>
      <c r="C662" s="53"/>
      <c r="D662" s="67"/>
      <c r="E662" s="75"/>
      <c r="F662" s="82"/>
      <c r="G662" s="82"/>
      <c r="H662" s="33"/>
      <c r="I662" s="133"/>
    </row>
    <row r="663" spans="1:9" s="73" customFormat="1" x14ac:dyDescent="0.25">
      <c r="A663" s="152"/>
      <c r="B663" s="56"/>
      <c r="C663" s="53"/>
      <c r="D663" s="67"/>
      <c r="E663" s="75"/>
      <c r="F663" s="82"/>
      <c r="G663" s="82"/>
      <c r="H663" s="33"/>
      <c r="I663" s="133"/>
    </row>
    <row r="664" spans="1:9" s="73" customFormat="1" x14ac:dyDescent="0.25">
      <c r="A664" s="152"/>
      <c r="B664" s="56"/>
      <c r="C664" s="53"/>
      <c r="D664" s="67"/>
      <c r="E664" s="75"/>
      <c r="F664" s="82"/>
      <c r="G664" s="82"/>
      <c r="H664" s="33"/>
      <c r="I664" s="133"/>
    </row>
    <row r="665" spans="1:9" s="73" customFormat="1" x14ac:dyDescent="0.25">
      <c r="A665" s="152"/>
      <c r="B665" s="56"/>
      <c r="C665" s="53"/>
      <c r="D665" s="67"/>
      <c r="E665" s="75"/>
      <c r="F665" s="82"/>
      <c r="G665" s="82"/>
      <c r="H665" s="33"/>
      <c r="I665" s="133"/>
    </row>
    <row r="666" spans="1:9" s="73" customFormat="1" x14ac:dyDescent="0.25">
      <c r="A666" s="152"/>
      <c r="B666" s="56"/>
      <c r="C666" s="53"/>
      <c r="D666" s="67"/>
      <c r="E666" s="75"/>
      <c r="F666" s="82"/>
      <c r="G666" s="82"/>
      <c r="H666" s="33"/>
      <c r="I666" s="133"/>
    </row>
    <row r="667" spans="1:9" s="73" customFormat="1" x14ac:dyDescent="0.25">
      <c r="A667" s="152"/>
      <c r="B667" s="56"/>
      <c r="C667" s="53"/>
      <c r="D667" s="67"/>
      <c r="E667" s="75"/>
      <c r="F667" s="82"/>
      <c r="G667" s="82"/>
      <c r="H667" s="33"/>
      <c r="I667" s="133"/>
    </row>
    <row r="668" spans="1:9" s="73" customFormat="1" x14ac:dyDescent="0.25">
      <c r="A668" s="152"/>
      <c r="B668" s="56"/>
      <c r="C668" s="53"/>
      <c r="D668" s="67"/>
      <c r="E668" s="75"/>
      <c r="F668" s="82"/>
      <c r="G668" s="82"/>
      <c r="H668" s="33"/>
      <c r="I668" s="133"/>
    </row>
    <row r="669" spans="1:9" s="73" customFormat="1" x14ac:dyDescent="0.25">
      <c r="A669" s="152"/>
      <c r="B669" s="56"/>
      <c r="C669" s="53"/>
      <c r="D669" s="67"/>
      <c r="E669" s="75"/>
      <c r="F669" s="82"/>
      <c r="G669" s="82"/>
      <c r="H669" s="33"/>
      <c r="I669" s="133"/>
    </row>
    <row r="670" spans="1:9" s="73" customFormat="1" x14ac:dyDescent="0.25">
      <c r="A670" s="152"/>
      <c r="B670" s="56"/>
      <c r="C670" s="53"/>
      <c r="D670" s="67"/>
      <c r="E670" s="75"/>
      <c r="F670" s="82"/>
      <c r="G670" s="82"/>
      <c r="H670" s="33"/>
      <c r="I670" s="133"/>
    </row>
    <row r="671" spans="1:9" s="73" customFormat="1" x14ac:dyDescent="0.25">
      <c r="A671" s="152"/>
      <c r="B671" s="56"/>
      <c r="C671" s="53"/>
      <c r="D671" s="67"/>
      <c r="E671" s="75"/>
      <c r="F671" s="82"/>
      <c r="G671" s="82"/>
      <c r="H671" s="33"/>
      <c r="I671" s="133"/>
    </row>
    <row r="672" spans="1:9" s="73" customFormat="1" x14ac:dyDescent="0.25">
      <c r="A672" s="152"/>
      <c r="B672" s="56"/>
      <c r="C672" s="53"/>
      <c r="D672" s="67"/>
      <c r="E672" s="75"/>
      <c r="F672" s="82"/>
      <c r="G672" s="82"/>
      <c r="H672" s="33"/>
      <c r="I672" s="133"/>
    </row>
    <row r="673" spans="1:9" s="73" customFormat="1" x14ac:dyDescent="0.25">
      <c r="A673" s="152"/>
      <c r="B673" s="56"/>
      <c r="C673" s="53"/>
      <c r="D673" s="67"/>
      <c r="E673" s="75"/>
      <c r="F673" s="82"/>
      <c r="G673" s="82"/>
      <c r="H673" s="33"/>
      <c r="I673" s="133"/>
    </row>
    <row r="674" spans="1:9" s="73" customFormat="1" x14ac:dyDescent="0.25">
      <c r="A674" s="152"/>
      <c r="B674" s="56"/>
      <c r="C674" s="53"/>
      <c r="D674" s="67"/>
      <c r="E674" s="75"/>
      <c r="F674" s="82"/>
      <c r="G674" s="82"/>
      <c r="H674" s="33"/>
      <c r="I674" s="133"/>
    </row>
    <row r="675" spans="1:9" s="73" customFormat="1" x14ac:dyDescent="0.25">
      <c r="A675" s="152"/>
      <c r="B675" s="56"/>
      <c r="C675" s="53"/>
      <c r="D675" s="67"/>
      <c r="E675" s="75"/>
      <c r="F675" s="82"/>
      <c r="G675" s="82"/>
      <c r="H675" s="33"/>
      <c r="I675" s="133"/>
    </row>
    <row r="676" spans="1:9" s="73" customFormat="1" x14ac:dyDescent="0.25">
      <c r="A676" s="152"/>
      <c r="B676" s="56"/>
      <c r="C676" s="53"/>
      <c r="D676" s="67"/>
      <c r="E676" s="75"/>
      <c r="F676" s="82"/>
      <c r="G676" s="82"/>
      <c r="H676" s="33"/>
      <c r="I676" s="133"/>
    </row>
    <row r="677" spans="1:9" s="73" customFormat="1" x14ac:dyDescent="0.25">
      <c r="A677" s="152"/>
      <c r="B677" s="56"/>
      <c r="C677" s="53"/>
      <c r="D677" s="67"/>
      <c r="E677" s="75"/>
      <c r="F677" s="82"/>
      <c r="G677" s="82"/>
      <c r="H677" s="33"/>
      <c r="I677" s="133"/>
    </row>
    <row r="678" spans="1:9" s="73" customFormat="1" x14ac:dyDescent="0.25">
      <c r="A678" s="152"/>
      <c r="B678" s="56"/>
      <c r="C678" s="53"/>
      <c r="D678" s="67"/>
      <c r="E678" s="75"/>
      <c r="F678" s="82"/>
      <c r="G678" s="82"/>
      <c r="H678" s="33"/>
      <c r="I678" s="133"/>
    </row>
    <row r="679" spans="1:9" s="73" customFormat="1" x14ac:dyDescent="0.25">
      <c r="A679" s="152"/>
      <c r="B679" s="56"/>
      <c r="C679" s="53"/>
      <c r="D679" s="67"/>
      <c r="E679" s="75"/>
      <c r="F679" s="82"/>
      <c r="G679" s="82"/>
      <c r="H679" s="33"/>
      <c r="I679" s="133"/>
    </row>
    <row r="680" spans="1:9" s="73" customFormat="1" x14ac:dyDescent="0.25">
      <c r="A680" s="152"/>
      <c r="B680" s="56"/>
      <c r="C680" s="53"/>
      <c r="D680" s="67"/>
      <c r="E680" s="75"/>
      <c r="F680" s="82"/>
      <c r="G680" s="82"/>
      <c r="H680" s="33"/>
      <c r="I680" s="133"/>
    </row>
    <row r="681" spans="1:9" s="73" customFormat="1" x14ac:dyDescent="0.25">
      <c r="A681" s="152"/>
      <c r="B681" s="56"/>
      <c r="C681" s="53"/>
      <c r="D681" s="67"/>
      <c r="E681" s="75"/>
      <c r="F681" s="82"/>
      <c r="G681" s="82"/>
      <c r="H681" s="33"/>
      <c r="I681" s="133"/>
    </row>
    <row r="682" spans="1:9" s="73" customFormat="1" x14ac:dyDescent="0.25">
      <c r="A682" s="152"/>
      <c r="B682" s="56"/>
      <c r="C682" s="53"/>
      <c r="D682" s="67"/>
      <c r="E682" s="75"/>
      <c r="F682" s="82"/>
      <c r="G682" s="82"/>
      <c r="H682" s="33"/>
      <c r="I682" s="133"/>
    </row>
    <row r="683" spans="1:9" s="73" customFormat="1" x14ac:dyDescent="0.25">
      <c r="A683" s="152"/>
      <c r="B683" s="56"/>
      <c r="C683" s="53"/>
      <c r="D683" s="67"/>
      <c r="E683" s="75"/>
      <c r="F683" s="82"/>
      <c r="G683" s="82"/>
      <c r="H683" s="33"/>
      <c r="I683" s="133"/>
    </row>
    <row r="684" spans="1:9" s="73" customFormat="1" x14ac:dyDescent="0.25">
      <c r="A684" s="152"/>
      <c r="B684" s="56"/>
      <c r="C684" s="53"/>
      <c r="D684" s="67"/>
      <c r="E684" s="75"/>
      <c r="F684" s="82"/>
      <c r="G684" s="82"/>
      <c r="H684" s="33"/>
      <c r="I684" s="133"/>
    </row>
    <row r="685" spans="1:9" s="73" customFormat="1" x14ac:dyDescent="0.25">
      <c r="A685" s="152"/>
      <c r="B685" s="56"/>
      <c r="C685" s="53"/>
      <c r="D685" s="67"/>
      <c r="E685" s="75"/>
      <c r="F685" s="82"/>
      <c r="G685" s="82"/>
      <c r="H685" s="33"/>
      <c r="I685" s="133"/>
    </row>
    <row r="686" spans="1:9" s="73" customFormat="1" x14ac:dyDescent="0.25">
      <c r="A686" s="152"/>
      <c r="B686" s="56"/>
      <c r="C686" s="53"/>
      <c r="D686" s="67"/>
      <c r="E686" s="75"/>
      <c r="F686" s="82"/>
      <c r="G686" s="82"/>
      <c r="H686" s="33"/>
      <c r="I686" s="133"/>
    </row>
    <row r="687" spans="1:9" s="73" customFormat="1" x14ac:dyDescent="0.25">
      <c r="A687" s="152"/>
      <c r="B687" s="56"/>
      <c r="C687" s="53"/>
      <c r="D687" s="67"/>
      <c r="E687" s="75"/>
      <c r="F687" s="82"/>
      <c r="G687" s="82"/>
      <c r="H687" s="33"/>
      <c r="I687" s="133"/>
    </row>
    <row r="688" spans="1:9" s="73" customFormat="1" x14ac:dyDescent="0.25">
      <c r="A688" s="152"/>
      <c r="B688" s="56"/>
      <c r="C688" s="53"/>
      <c r="D688" s="67"/>
      <c r="E688" s="75"/>
      <c r="F688" s="82"/>
      <c r="G688" s="82"/>
      <c r="H688" s="33"/>
      <c r="I688" s="133"/>
    </row>
    <row r="689" spans="1:9" s="73" customFormat="1" x14ac:dyDescent="0.25">
      <c r="A689" s="152"/>
      <c r="B689" s="56"/>
      <c r="C689" s="53"/>
      <c r="D689" s="67"/>
      <c r="E689" s="75"/>
      <c r="F689" s="82"/>
      <c r="G689" s="82"/>
      <c r="H689" s="33"/>
      <c r="I689" s="133"/>
    </row>
    <row r="690" spans="1:9" s="73" customFormat="1" x14ac:dyDescent="0.25">
      <c r="A690" s="152"/>
      <c r="B690" s="56"/>
      <c r="C690" s="53"/>
      <c r="D690" s="67"/>
      <c r="E690" s="75"/>
      <c r="F690" s="82"/>
      <c r="G690" s="82"/>
      <c r="H690" s="33"/>
      <c r="I690" s="133"/>
    </row>
    <row r="691" spans="1:9" s="73" customFormat="1" x14ac:dyDescent="0.25">
      <c r="A691" s="152"/>
      <c r="B691" s="56"/>
      <c r="C691" s="53"/>
      <c r="D691" s="67"/>
      <c r="E691" s="75"/>
      <c r="F691" s="82"/>
      <c r="G691" s="82"/>
      <c r="H691" s="33"/>
      <c r="I691" s="133"/>
    </row>
    <row r="692" spans="1:9" s="73" customFormat="1" x14ac:dyDescent="0.25">
      <c r="A692" s="152"/>
      <c r="B692" s="56"/>
      <c r="C692" s="53"/>
      <c r="D692" s="67"/>
      <c r="E692" s="75"/>
      <c r="F692" s="82"/>
      <c r="G692" s="82"/>
      <c r="H692" s="33"/>
      <c r="I692" s="133"/>
    </row>
  </sheetData>
  <pageMargins left="0.7" right="0.7" top="0.75" bottom="0.75" header="0.3" footer="0.3"/>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0"/>
  <sheetViews>
    <sheetView zoomScaleNormal="100" workbookViewId="0">
      <pane ySplit="9" topLeftCell="A211" activePane="bottomLeft" state="frozen"/>
      <selection pane="bottomLeft" activeCell="G230" sqref="G230"/>
    </sheetView>
  </sheetViews>
  <sheetFormatPr defaultRowHeight="14.25" x14ac:dyDescent="0.25"/>
  <cols>
    <col min="1" max="1" width="7.85546875" style="152" customWidth="1"/>
    <col min="2" max="2" width="8.28515625" style="56" customWidth="1"/>
    <col min="3" max="3" width="57.140625" style="53" customWidth="1"/>
    <col min="4" max="4" width="4.42578125" style="67" customWidth="1"/>
    <col min="5" max="5" width="8.85546875" style="32" customWidth="1"/>
    <col min="6" max="6" width="14.5703125" style="82" customWidth="1"/>
    <col min="7" max="7" width="16" style="82" customWidth="1"/>
    <col min="8" max="8" width="19.42578125" style="33" customWidth="1"/>
    <col min="9" max="16384" width="9.140625" style="320"/>
  </cols>
  <sheetData>
    <row r="1" spans="1:8" x14ac:dyDescent="0.25">
      <c r="B1" s="1"/>
      <c r="C1" s="2"/>
      <c r="D1" s="22"/>
      <c r="E1" s="23"/>
      <c r="F1" s="69"/>
      <c r="G1" s="69"/>
      <c r="H1" s="24"/>
    </row>
    <row r="2" spans="1:8" x14ac:dyDescent="0.25">
      <c r="A2" s="338"/>
      <c r="B2" s="3" t="s">
        <v>57</v>
      </c>
      <c r="C2" s="3"/>
      <c r="D2" s="25"/>
      <c r="E2" s="26"/>
      <c r="F2" s="89"/>
      <c r="G2" s="89"/>
      <c r="H2" s="27"/>
    </row>
    <row r="3" spans="1:8" x14ac:dyDescent="0.25">
      <c r="A3" s="336"/>
      <c r="B3" s="157"/>
      <c r="C3" s="34"/>
      <c r="D3" s="35"/>
      <c r="E3" s="36"/>
      <c r="F3" s="90"/>
      <c r="G3" s="90"/>
      <c r="H3" s="37"/>
    </row>
    <row r="4" spans="1:8" x14ac:dyDescent="0.25">
      <c r="A4" s="5" t="s">
        <v>0</v>
      </c>
      <c r="B4" s="6" t="s">
        <v>1</v>
      </c>
      <c r="C4" s="5" t="s">
        <v>2</v>
      </c>
      <c r="D4" s="5" t="s">
        <v>3</v>
      </c>
      <c r="E4" s="5" t="s">
        <v>4</v>
      </c>
      <c r="F4" s="6" t="s">
        <v>5</v>
      </c>
      <c r="G4" s="5" t="s">
        <v>6</v>
      </c>
      <c r="H4" s="5" t="s">
        <v>7</v>
      </c>
    </row>
    <row r="5" spans="1:8" x14ac:dyDescent="0.25">
      <c r="A5" s="153"/>
      <c r="B5" s="62"/>
      <c r="C5" s="8"/>
      <c r="D5" s="62"/>
      <c r="E5" s="62"/>
      <c r="F5" s="62"/>
      <c r="G5" s="7"/>
      <c r="H5" s="38"/>
    </row>
    <row r="6" spans="1:8" x14ac:dyDescent="0.25">
      <c r="B6" s="143" t="s">
        <v>72</v>
      </c>
      <c r="C6" s="20" t="s">
        <v>63</v>
      </c>
      <c r="D6" s="21"/>
      <c r="E6" s="30"/>
      <c r="F6" s="92"/>
      <c r="G6" s="92"/>
      <c r="H6" s="31"/>
    </row>
    <row r="7" spans="1:8" s="321" customFormat="1" ht="22.5" x14ac:dyDescent="0.25">
      <c r="A7" s="152"/>
      <c r="B7" s="1"/>
      <c r="C7" s="159" t="s">
        <v>712</v>
      </c>
      <c r="D7" s="22"/>
      <c r="E7" s="23"/>
      <c r="F7" s="69"/>
      <c r="G7" s="69"/>
      <c r="H7" s="24"/>
    </row>
    <row r="8" spans="1:8" s="321" customFormat="1" x14ac:dyDescent="0.25">
      <c r="A8" s="152"/>
      <c r="B8" s="1"/>
      <c r="C8" s="86" t="s">
        <v>649</v>
      </c>
      <c r="D8" s="22"/>
      <c r="E8" s="23"/>
      <c r="F8" s="69"/>
      <c r="G8" s="69"/>
      <c r="H8" s="24"/>
    </row>
    <row r="9" spans="1:8" x14ac:dyDescent="0.25">
      <c r="B9" s="1"/>
      <c r="C9" s="15"/>
      <c r="D9" s="22"/>
      <c r="E9" s="23"/>
      <c r="F9" s="69"/>
      <c r="G9" s="69"/>
      <c r="H9" s="24"/>
    </row>
    <row r="10" spans="1:8" x14ac:dyDescent="0.25">
      <c r="B10" s="26" t="s">
        <v>73</v>
      </c>
      <c r="C10" s="14" t="s">
        <v>64</v>
      </c>
      <c r="D10" s="26"/>
      <c r="E10" s="26"/>
      <c r="F10" s="166"/>
      <c r="G10" s="166"/>
      <c r="H10" s="167"/>
    </row>
    <row r="11" spans="1:8" x14ac:dyDescent="0.25">
      <c r="B11" s="16"/>
      <c r="C11" s="12"/>
      <c r="D11" s="16"/>
      <c r="E11" s="16"/>
      <c r="F11" s="91"/>
      <c r="G11" s="91"/>
      <c r="H11" s="29"/>
    </row>
    <row r="12" spans="1:8" x14ac:dyDescent="0.25">
      <c r="B12" s="163" t="s">
        <v>816</v>
      </c>
      <c r="C12" s="161" t="s">
        <v>763</v>
      </c>
      <c r="D12" s="163"/>
      <c r="E12" s="163"/>
      <c r="F12" s="174"/>
      <c r="G12" s="174"/>
      <c r="H12" s="111"/>
    </row>
    <row r="13" spans="1:8" x14ac:dyDescent="0.25">
      <c r="B13" s="16"/>
      <c r="C13" s="12"/>
      <c r="D13" s="16"/>
      <c r="E13" s="16"/>
      <c r="F13" s="91"/>
      <c r="G13" s="91"/>
      <c r="H13" s="29"/>
    </row>
    <row r="14" spans="1:8" ht="33.75" x14ac:dyDescent="0.25">
      <c r="B14" s="56" t="s">
        <v>823</v>
      </c>
      <c r="C14" s="53" t="s">
        <v>713</v>
      </c>
      <c r="D14" s="16"/>
      <c r="E14" s="16"/>
      <c r="F14" s="91"/>
      <c r="H14" s="29"/>
    </row>
    <row r="15" spans="1:8" ht="33.75" x14ac:dyDescent="0.25">
      <c r="C15" s="53" t="s">
        <v>714</v>
      </c>
      <c r="D15" s="67" t="s">
        <v>90</v>
      </c>
      <c r="E15" s="32">
        <v>1</v>
      </c>
      <c r="G15" s="82">
        <f>$E15*F15</f>
        <v>0</v>
      </c>
    </row>
    <row r="16" spans="1:8" ht="45" x14ac:dyDescent="0.25">
      <c r="C16" s="53" t="s">
        <v>715</v>
      </c>
    </row>
    <row r="17" spans="2:7" ht="45" x14ac:dyDescent="0.25">
      <c r="C17" s="53" t="s">
        <v>716</v>
      </c>
      <c r="D17" s="67" t="s">
        <v>90</v>
      </c>
      <c r="E17" s="32">
        <v>1</v>
      </c>
      <c r="G17" s="82">
        <f t="shared" ref="G17:G22" si="0">$E17*F17</f>
        <v>0</v>
      </c>
    </row>
    <row r="18" spans="2:7" ht="22.5" x14ac:dyDescent="0.25">
      <c r="C18" s="53" t="s">
        <v>717</v>
      </c>
      <c r="D18" s="67" t="s">
        <v>90</v>
      </c>
      <c r="E18" s="32">
        <v>1</v>
      </c>
      <c r="G18" s="82">
        <f t="shared" si="0"/>
        <v>0</v>
      </c>
    </row>
    <row r="19" spans="2:7" ht="22.5" x14ac:dyDescent="0.25">
      <c r="C19" s="53" t="s">
        <v>718</v>
      </c>
      <c r="D19" s="67" t="s">
        <v>90</v>
      </c>
      <c r="E19" s="32">
        <v>3</v>
      </c>
      <c r="G19" s="82">
        <f t="shared" si="0"/>
        <v>0</v>
      </c>
    </row>
    <row r="20" spans="2:7" x14ac:dyDescent="0.25">
      <c r="C20" s="53" t="s">
        <v>719</v>
      </c>
      <c r="D20" s="67" t="s">
        <v>637</v>
      </c>
      <c r="E20" s="32">
        <v>300</v>
      </c>
      <c r="G20" s="82">
        <f t="shared" si="0"/>
        <v>0</v>
      </c>
    </row>
    <row r="21" spans="2:7" x14ac:dyDescent="0.25">
      <c r="C21" s="53" t="s">
        <v>720</v>
      </c>
      <c r="D21" s="67" t="s">
        <v>637</v>
      </c>
      <c r="E21" s="32">
        <v>60</v>
      </c>
      <c r="G21" s="82">
        <f t="shared" si="0"/>
        <v>0</v>
      </c>
    </row>
    <row r="22" spans="2:7" ht="45" x14ac:dyDescent="0.25">
      <c r="C22" s="53" t="s">
        <v>721</v>
      </c>
      <c r="D22" s="67" t="s">
        <v>90</v>
      </c>
      <c r="E22" s="32">
        <v>2</v>
      </c>
      <c r="G22" s="82">
        <f t="shared" si="0"/>
        <v>0</v>
      </c>
    </row>
    <row r="24" spans="2:7" ht="33.75" x14ac:dyDescent="0.25">
      <c r="B24" s="56" t="s">
        <v>824</v>
      </c>
      <c r="C24" s="53" t="s">
        <v>722</v>
      </c>
      <c r="D24" s="67" t="s">
        <v>90</v>
      </c>
      <c r="E24" s="32">
        <v>6</v>
      </c>
      <c r="G24" s="82">
        <f>$E24*F24</f>
        <v>0</v>
      </c>
    </row>
    <row r="25" spans="2:7" ht="22.5" x14ac:dyDescent="0.25">
      <c r="C25" s="53" t="s">
        <v>723</v>
      </c>
      <c r="D25" s="67" t="s">
        <v>90</v>
      </c>
      <c r="E25" s="32">
        <v>1</v>
      </c>
      <c r="G25" s="82">
        <f>$E25*F25</f>
        <v>0</v>
      </c>
    </row>
    <row r="26" spans="2:7" x14ac:dyDescent="0.25">
      <c r="C26" s="53" t="s">
        <v>724</v>
      </c>
      <c r="D26" s="67" t="s">
        <v>90</v>
      </c>
      <c r="E26" s="32">
        <v>1</v>
      </c>
      <c r="G26" s="82">
        <f>$E26*F26</f>
        <v>0</v>
      </c>
    </row>
    <row r="28" spans="2:7" ht="45" x14ac:dyDescent="0.25">
      <c r="B28" s="56" t="s">
        <v>825</v>
      </c>
      <c r="C28" s="53" t="s">
        <v>725</v>
      </c>
    </row>
    <row r="29" spans="2:7" x14ac:dyDescent="0.25">
      <c r="C29" s="53" t="s">
        <v>726</v>
      </c>
      <c r="D29" s="67" t="s">
        <v>329</v>
      </c>
      <c r="E29" s="32">
        <v>6</v>
      </c>
      <c r="G29" s="82">
        <f t="shared" ref="G29:G34" si="1">$E29*F29</f>
        <v>0</v>
      </c>
    </row>
    <row r="30" spans="2:7" x14ac:dyDescent="0.25">
      <c r="C30" s="53" t="s">
        <v>727</v>
      </c>
      <c r="D30" s="67" t="s">
        <v>329</v>
      </c>
      <c r="E30" s="32">
        <v>6</v>
      </c>
      <c r="G30" s="82">
        <f t="shared" si="1"/>
        <v>0</v>
      </c>
    </row>
    <row r="31" spans="2:7" x14ac:dyDescent="0.25">
      <c r="C31" s="53" t="s">
        <v>728</v>
      </c>
      <c r="D31" s="67" t="s">
        <v>329</v>
      </c>
      <c r="E31" s="32">
        <v>18</v>
      </c>
      <c r="G31" s="82">
        <f t="shared" si="1"/>
        <v>0</v>
      </c>
    </row>
    <row r="32" spans="2:7" x14ac:dyDescent="0.25">
      <c r="C32" s="53" t="s">
        <v>729</v>
      </c>
      <c r="D32" s="67" t="s">
        <v>329</v>
      </c>
      <c r="E32" s="32">
        <v>18</v>
      </c>
      <c r="G32" s="82">
        <f t="shared" si="1"/>
        <v>0</v>
      </c>
    </row>
    <row r="33" spans="2:7" x14ac:dyDescent="0.25">
      <c r="C33" s="53" t="s">
        <v>730</v>
      </c>
      <c r="D33" s="67" t="s">
        <v>329</v>
      </c>
      <c r="E33" s="32">
        <v>6</v>
      </c>
      <c r="G33" s="82">
        <f t="shared" si="1"/>
        <v>0</v>
      </c>
    </row>
    <row r="34" spans="2:7" x14ac:dyDescent="0.25">
      <c r="C34" s="53" t="s">
        <v>731</v>
      </c>
      <c r="D34" s="67" t="s">
        <v>329</v>
      </c>
      <c r="E34" s="32">
        <v>8</v>
      </c>
      <c r="G34" s="82">
        <f t="shared" si="1"/>
        <v>0</v>
      </c>
    </row>
    <row r="36" spans="2:7" ht="33.75" x14ac:dyDescent="0.25">
      <c r="B36" s="56" t="s">
        <v>826</v>
      </c>
      <c r="C36" s="53" t="s">
        <v>732</v>
      </c>
    </row>
    <row r="37" spans="2:7" x14ac:dyDescent="0.25">
      <c r="C37" s="53" t="s">
        <v>727</v>
      </c>
      <c r="D37" s="67" t="s">
        <v>90</v>
      </c>
      <c r="E37" s="32">
        <v>1</v>
      </c>
      <c r="G37" s="82">
        <f>$E37*F37</f>
        <v>0</v>
      </c>
    </row>
    <row r="38" spans="2:7" x14ac:dyDescent="0.25">
      <c r="C38" s="53" t="s">
        <v>728</v>
      </c>
      <c r="D38" s="67" t="s">
        <v>90</v>
      </c>
      <c r="E38" s="32">
        <v>4</v>
      </c>
      <c r="G38" s="82">
        <f>$E38*F38</f>
        <v>0</v>
      </c>
    </row>
    <row r="39" spans="2:7" x14ac:dyDescent="0.25">
      <c r="C39" s="53" t="s">
        <v>729</v>
      </c>
      <c r="D39" s="67" t="s">
        <v>90</v>
      </c>
      <c r="E39" s="32">
        <v>2</v>
      </c>
      <c r="G39" s="82">
        <f>$E39*F39</f>
        <v>0</v>
      </c>
    </row>
    <row r="40" spans="2:7" x14ac:dyDescent="0.25">
      <c r="C40" s="53" t="s">
        <v>731</v>
      </c>
      <c r="D40" s="67" t="s">
        <v>90</v>
      </c>
      <c r="E40" s="32">
        <v>1</v>
      </c>
      <c r="G40" s="82">
        <f>$E40*F40</f>
        <v>0</v>
      </c>
    </row>
    <row r="42" spans="2:7" ht="22.5" x14ac:dyDescent="0.25">
      <c r="B42" s="56" t="s">
        <v>827</v>
      </c>
      <c r="C42" s="53" t="s">
        <v>839</v>
      </c>
    </row>
    <row r="43" spans="2:7" ht="22.5" x14ac:dyDescent="0.25">
      <c r="C43" s="53" t="s">
        <v>739</v>
      </c>
      <c r="D43" s="67" t="s">
        <v>56</v>
      </c>
    </row>
    <row r="44" spans="2:7" x14ac:dyDescent="0.25">
      <c r="C44" s="53" t="s">
        <v>740</v>
      </c>
      <c r="D44" s="67" t="s">
        <v>90</v>
      </c>
      <c r="E44" s="32">
        <v>1</v>
      </c>
      <c r="G44" s="82">
        <f>$E44*F44</f>
        <v>0</v>
      </c>
    </row>
    <row r="45" spans="2:7" x14ac:dyDescent="0.25">
      <c r="C45" s="53" t="s">
        <v>741</v>
      </c>
      <c r="D45" s="67" t="s">
        <v>90</v>
      </c>
      <c r="E45" s="32">
        <v>1</v>
      </c>
      <c r="G45" s="82">
        <f>$E45*F45</f>
        <v>0</v>
      </c>
    </row>
    <row r="46" spans="2:7" x14ac:dyDescent="0.25">
      <c r="C46" s="53" t="s">
        <v>742</v>
      </c>
      <c r="D46" s="67" t="s">
        <v>90</v>
      </c>
      <c r="E46" s="32">
        <v>1</v>
      </c>
      <c r="G46" s="82">
        <f>$E46*F46</f>
        <v>0</v>
      </c>
    </row>
    <row r="47" spans="2:7" x14ac:dyDescent="0.25">
      <c r="C47" s="53" t="s">
        <v>743</v>
      </c>
      <c r="D47" s="67" t="s">
        <v>90</v>
      </c>
      <c r="E47" s="32">
        <v>1</v>
      </c>
      <c r="G47" s="82">
        <f>$E47*F47</f>
        <v>0</v>
      </c>
    </row>
    <row r="49" spans="2:8" ht="33.75" x14ac:dyDescent="0.25">
      <c r="B49" s="56" t="s">
        <v>828</v>
      </c>
      <c r="C49" s="53" t="s">
        <v>744</v>
      </c>
    </row>
    <row r="50" spans="2:8" x14ac:dyDescent="0.25">
      <c r="C50" s="53" t="s">
        <v>745</v>
      </c>
    </row>
    <row r="51" spans="2:8" x14ac:dyDescent="0.25">
      <c r="C51" s="53" t="s">
        <v>1033</v>
      </c>
      <c r="D51" s="67" t="s">
        <v>90</v>
      </c>
      <c r="E51" s="32">
        <v>6</v>
      </c>
      <c r="G51" s="82">
        <f>$E51*F51</f>
        <v>0</v>
      </c>
    </row>
    <row r="52" spans="2:8" x14ac:dyDescent="0.25">
      <c r="C52" s="53" t="s">
        <v>1034</v>
      </c>
      <c r="D52" s="67" t="s">
        <v>90</v>
      </c>
      <c r="E52" s="32">
        <v>1</v>
      </c>
      <c r="G52" s="82">
        <f>$E52*F52</f>
        <v>0</v>
      </c>
    </row>
    <row r="53" spans="2:8" x14ac:dyDescent="0.25">
      <c r="C53" s="53" t="s">
        <v>1035</v>
      </c>
      <c r="D53" s="67" t="s">
        <v>90</v>
      </c>
      <c r="E53" s="32">
        <v>1</v>
      </c>
      <c r="G53" s="82">
        <f>$E53*F53</f>
        <v>0</v>
      </c>
    </row>
    <row r="55" spans="2:8" x14ac:dyDescent="0.25">
      <c r="B55" s="56" t="s">
        <v>830</v>
      </c>
      <c r="C55" s="53" t="s">
        <v>746</v>
      </c>
    </row>
    <row r="56" spans="2:8" x14ac:dyDescent="0.25">
      <c r="C56" s="53" t="s">
        <v>747</v>
      </c>
      <c r="D56" s="67" t="s">
        <v>90</v>
      </c>
      <c r="E56" s="32">
        <v>4</v>
      </c>
      <c r="G56" s="82">
        <f>$E56*F56</f>
        <v>0</v>
      </c>
    </row>
    <row r="57" spans="2:8" x14ac:dyDescent="0.25">
      <c r="C57" s="53" t="s">
        <v>748</v>
      </c>
      <c r="D57" s="67" t="s">
        <v>90</v>
      </c>
      <c r="E57" s="32">
        <v>1</v>
      </c>
      <c r="G57" s="82">
        <f>$E57*F57</f>
        <v>0</v>
      </c>
    </row>
    <row r="58" spans="2:8" ht="33.75" x14ac:dyDescent="0.25">
      <c r="C58" s="53" t="s">
        <v>749</v>
      </c>
      <c r="D58" s="67" t="s">
        <v>90</v>
      </c>
      <c r="E58" s="32">
        <v>1</v>
      </c>
      <c r="G58" s="82">
        <f>$E58*F58</f>
        <v>0</v>
      </c>
    </row>
    <row r="59" spans="2:8" ht="22.5" x14ac:dyDescent="0.25">
      <c r="C59" s="53" t="s">
        <v>750</v>
      </c>
      <c r="D59" s="67" t="s">
        <v>56</v>
      </c>
      <c r="E59" s="32">
        <v>1</v>
      </c>
      <c r="G59" s="82">
        <f>$E59*F59</f>
        <v>0</v>
      </c>
    </row>
    <row r="61" spans="2:8" ht="33.75" x14ac:dyDescent="0.25">
      <c r="B61" s="56" t="s">
        <v>831</v>
      </c>
      <c r="C61" s="53" t="s">
        <v>751</v>
      </c>
      <c r="D61" s="67" t="s">
        <v>56</v>
      </c>
      <c r="E61" s="32">
        <v>1</v>
      </c>
      <c r="G61" s="82">
        <f>$E61*F61</f>
        <v>0</v>
      </c>
    </row>
    <row r="63" spans="2:8" x14ac:dyDescent="0.25">
      <c r="B63" s="126"/>
      <c r="C63" s="172" t="s">
        <v>752</v>
      </c>
      <c r="D63" s="171"/>
      <c r="E63" s="162"/>
      <c r="F63" s="177"/>
      <c r="G63" s="177"/>
      <c r="H63" s="74"/>
    </row>
    <row r="64" spans="2:8" x14ac:dyDescent="0.25">
      <c r="C64" s="54"/>
    </row>
    <row r="65" spans="2:7" ht="22.5" x14ac:dyDescent="0.25">
      <c r="B65" s="56" t="s">
        <v>832</v>
      </c>
      <c r="C65" s="53" t="s">
        <v>753</v>
      </c>
    </row>
    <row r="66" spans="2:7" x14ac:dyDescent="0.25">
      <c r="C66" s="53" t="s">
        <v>754</v>
      </c>
      <c r="D66" s="67" t="s">
        <v>56</v>
      </c>
      <c r="E66" s="32">
        <v>1</v>
      </c>
      <c r="G66" s="82">
        <f>$E66*F66</f>
        <v>0</v>
      </c>
    </row>
    <row r="68" spans="2:7" ht="22.5" x14ac:dyDescent="0.25">
      <c r="B68" s="56" t="s">
        <v>833</v>
      </c>
      <c r="C68" s="53" t="s">
        <v>755</v>
      </c>
    </row>
    <row r="69" spans="2:7" x14ac:dyDescent="0.25">
      <c r="C69" s="53" t="s">
        <v>754</v>
      </c>
      <c r="D69" s="67" t="s">
        <v>90</v>
      </c>
      <c r="E69" s="32">
        <v>1</v>
      </c>
      <c r="G69" s="82">
        <f>$E69*F69</f>
        <v>0</v>
      </c>
    </row>
    <row r="70" spans="2:7" x14ac:dyDescent="0.25">
      <c r="C70" s="53" t="s">
        <v>756</v>
      </c>
      <c r="D70" s="67" t="s">
        <v>90</v>
      </c>
      <c r="E70" s="32">
        <v>1</v>
      </c>
      <c r="G70" s="82">
        <f>$E70*F70</f>
        <v>0</v>
      </c>
    </row>
    <row r="72" spans="2:7" ht="33.75" x14ac:dyDescent="0.25">
      <c r="B72" s="56" t="s">
        <v>834</v>
      </c>
      <c r="C72" s="53" t="s">
        <v>757</v>
      </c>
      <c r="D72" s="67" t="s">
        <v>56</v>
      </c>
      <c r="E72" s="32">
        <v>1</v>
      </c>
      <c r="G72" s="82">
        <f>$E72*F72</f>
        <v>0</v>
      </c>
    </row>
    <row r="74" spans="2:7" ht="22.5" x14ac:dyDescent="0.25">
      <c r="B74" s="56" t="s">
        <v>835</v>
      </c>
      <c r="C74" s="53" t="s">
        <v>758</v>
      </c>
    </row>
    <row r="75" spans="2:7" x14ac:dyDescent="0.25">
      <c r="C75" s="53" t="s">
        <v>754</v>
      </c>
      <c r="D75" s="67" t="s">
        <v>56</v>
      </c>
      <c r="E75" s="32">
        <v>1</v>
      </c>
      <c r="G75" s="82">
        <f>$E75*F75</f>
        <v>0</v>
      </c>
    </row>
    <row r="77" spans="2:7" ht="22.5" x14ac:dyDescent="0.25">
      <c r="B77" s="56" t="s">
        <v>836</v>
      </c>
      <c r="C77" s="53" t="s">
        <v>755</v>
      </c>
    </row>
    <row r="78" spans="2:7" x14ac:dyDescent="0.25">
      <c r="C78" s="53" t="s">
        <v>759</v>
      </c>
      <c r="D78" s="67" t="s">
        <v>90</v>
      </c>
      <c r="E78" s="32">
        <v>3</v>
      </c>
      <c r="G78" s="82">
        <f>$E78*F78</f>
        <v>0</v>
      </c>
    </row>
    <row r="79" spans="2:7" x14ac:dyDescent="0.25">
      <c r="C79" s="53" t="s">
        <v>754</v>
      </c>
      <c r="D79" s="67" t="s">
        <v>90</v>
      </c>
      <c r="E79" s="32">
        <v>1</v>
      </c>
      <c r="G79" s="82">
        <f>$E79*F79</f>
        <v>0</v>
      </c>
    </row>
    <row r="81" spans="2:8" ht="45" x14ac:dyDescent="0.25">
      <c r="B81" s="56" t="s">
        <v>837</v>
      </c>
      <c r="C81" s="53" t="s">
        <v>760</v>
      </c>
    </row>
    <row r="82" spans="2:8" x14ac:dyDescent="0.25">
      <c r="C82" s="53" t="s">
        <v>730</v>
      </c>
      <c r="D82" s="67" t="s">
        <v>105</v>
      </c>
      <c r="E82" s="32">
        <v>20</v>
      </c>
      <c r="G82" s="82">
        <f>$E82*F82</f>
        <v>0</v>
      </c>
    </row>
    <row r="84" spans="2:8" ht="22.5" x14ac:dyDescent="0.25">
      <c r="B84" s="56" t="s">
        <v>838</v>
      </c>
      <c r="C84" s="53" t="s">
        <v>761</v>
      </c>
      <c r="D84" s="67" t="s">
        <v>56</v>
      </c>
      <c r="E84" s="32">
        <v>2</v>
      </c>
      <c r="G84" s="82">
        <f>$E84*F84</f>
        <v>0</v>
      </c>
    </row>
    <row r="86" spans="2:8" ht="22.5" x14ac:dyDescent="0.25">
      <c r="B86" s="56" t="s">
        <v>840</v>
      </c>
      <c r="C86" s="53" t="s">
        <v>762</v>
      </c>
      <c r="D86" s="67" t="s">
        <v>90</v>
      </c>
      <c r="E86" s="32">
        <v>2</v>
      </c>
      <c r="G86" s="82">
        <f>$E86*F86</f>
        <v>0</v>
      </c>
    </row>
    <row r="88" spans="2:8" x14ac:dyDescent="0.25">
      <c r="B88" s="163" t="s">
        <v>816</v>
      </c>
      <c r="C88" s="161" t="s">
        <v>764</v>
      </c>
      <c r="D88" s="163"/>
      <c r="E88" s="163"/>
      <c r="F88" s="174"/>
      <c r="G88" s="174">
        <f>SUM(G14:G87)</f>
        <v>0</v>
      </c>
      <c r="H88" s="111"/>
    </row>
    <row r="90" spans="2:8" x14ac:dyDescent="0.25">
      <c r="B90" s="163" t="s">
        <v>817</v>
      </c>
      <c r="C90" s="161" t="s">
        <v>765</v>
      </c>
      <c r="D90" s="163"/>
      <c r="E90" s="163"/>
      <c r="F90" s="174"/>
      <c r="G90" s="174"/>
      <c r="H90" s="111"/>
    </row>
    <row r="92" spans="2:8" ht="78.75" x14ac:dyDescent="0.25">
      <c r="B92" s="56" t="s">
        <v>841</v>
      </c>
      <c r="C92" s="53" t="s">
        <v>766</v>
      </c>
    </row>
    <row r="93" spans="2:8" ht="22.5" x14ac:dyDescent="0.25">
      <c r="C93" s="53" t="s">
        <v>767</v>
      </c>
    </row>
    <row r="94" spans="2:8" ht="22.5" x14ac:dyDescent="0.25">
      <c r="C94" s="53" t="s">
        <v>768</v>
      </c>
    </row>
    <row r="95" spans="2:8" ht="22.5" x14ac:dyDescent="0.25">
      <c r="C95" s="53" t="s">
        <v>769</v>
      </c>
    </row>
    <row r="96" spans="2:8" x14ac:dyDescent="0.25">
      <c r="C96" s="53" t="s">
        <v>770</v>
      </c>
    </row>
    <row r="97" spans="3:3" ht="22.5" x14ac:dyDescent="0.25">
      <c r="C97" s="53" t="s">
        <v>771</v>
      </c>
    </row>
    <row r="98" spans="3:3" x14ac:dyDescent="0.25">
      <c r="C98" s="53" t="s">
        <v>772</v>
      </c>
    </row>
    <row r="99" spans="3:3" x14ac:dyDescent="0.25">
      <c r="C99" s="53" t="s">
        <v>773</v>
      </c>
    </row>
    <row r="100" spans="3:3" x14ac:dyDescent="0.25">
      <c r="C100" s="53" t="s">
        <v>774</v>
      </c>
    </row>
    <row r="101" spans="3:3" x14ac:dyDescent="0.25">
      <c r="C101" s="53" t="s">
        <v>775</v>
      </c>
    </row>
    <row r="102" spans="3:3" x14ac:dyDescent="0.25">
      <c r="C102" s="53" t="s">
        <v>776</v>
      </c>
    </row>
    <row r="103" spans="3:3" x14ac:dyDescent="0.25">
      <c r="C103" s="53" t="s">
        <v>777</v>
      </c>
    </row>
    <row r="104" spans="3:3" ht="22.5" x14ac:dyDescent="0.25">
      <c r="C104" s="53" t="s">
        <v>778</v>
      </c>
    </row>
    <row r="105" spans="3:3" x14ac:dyDescent="0.25">
      <c r="C105" s="53" t="s">
        <v>779</v>
      </c>
    </row>
    <row r="106" spans="3:3" x14ac:dyDescent="0.25">
      <c r="C106" s="53" t="s">
        <v>780</v>
      </c>
    </row>
    <row r="107" spans="3:3" x14ac:dyDescent="0.25">
      <c r="C107" s="53" t="s">
        <v>781</v>
      </c>
    </row>
    <row r="108" spans="3:3" x14ac:dyDescent="0.25">
      <c r="C108" s="53" t="s">
        <v>782</v>
      </c>
    </row>
    <row r="109" spans="3:3" x14ac:dyDescent="0.25">
      <c r="C109" s="53" t="s">
        <v>783</v>
      </c>
    </row>
    <row r="110" spans="3:3" x14ac:dyDescent="0.25">
      <c r="C110" s="53" t="s">
        <v>784</v>
      </c>
    </row>
    <row r="111" spans="3:3" x14ac:dyDescent="0.25">
      <c r="C111" s="53" t="s">
        <v>785</v>
      </c>
    </row>
    <row r="112" spans="3:3" ht="33.75" x14ac:dyDescent="0.25">
      <c r="C112" s="53" t="s">
        <v>786</v>
      </c>
    </row>
    <row r="113" spans="3:7" x14ac:dyDescent="0.25">
      <c r="C113" s="53" t="s">
        <v>787</v>
      </c>
    </row>
    <row r="114" spans="3:7" ht="22.5" x14ac:dyDescent="0.25">
      <c r="C114" s="53" t="s">
        <v>788</v>
      </c>
    </row>
    <row r="115" spans="3:7" x14ac:dyDescent="0.25">
      <c r="C115" s="53" t="s">
        <v>789</v>
      </c>
    </row>
    <row r="116" spans="3:7" ht="22.5" x14ac:dyDescent="0.25">
      <c r="C116" s="53" t="s">
        <v>790</v>
      </c>
    </row>
    <row r="117" spans="3:7" x14ac:dyDescent="0.25">
      <c r="C117" s="53" t="s">
        <v>791</v>
      </c>
    </row>
    <row r="118" spans="3:7" x14ac:dyDescent="0.25">
      <c r="C118" s="53" t="s">
        <v>792</v>
      </c>
    </row>
    <row r="119" spans="3:7" ht="22.5" x14ac:dyDescent="0.25">
      <c r="C119" s="53" t="s">
        <v>793</v>
      </c>
    </row>
    <row r="120" spans="3:7" x14ac:dyDescent="0.25">
      <c r="C120" s="53" t="s">
        <v>794</v>
      </c>
    </row>
    <row r="121" spans="3:7" x14ac:dyDescent="0.25">
      <c r="C121" s="53" t="s">
        <v>795</v>
      </c>
    </row>
    <row r="122" spans="3:7" ht="22.5" x14ac:dyDescent="0.25">
      <c r="C122" s="53" t="s">
        <v>796</v>
      </c>
    </row>
    <row r="123" spans="3:7" x14ac:dyDescent="0.25">
      <c r="C123" s="53" t="s">
        <v>797</v>
      </c>
    </row>
    <row r="124" spans="3:7" x14ac:dyDescent="0.25">
      <c r="C124" s="53" t="s">
        <v>798</v>
      </c>
    </row>
    <row r="125" spans="3:7" x14ac:dyDescent="0.25">
      <c r="C125" s="53" t="s">
        <v>799</v>
      </c>
    </row>
    <row r="126" spans="3:7" x14ac:dyDescent="0.25">
      <c r="C126" s="53" t="s">
        <v>800</v>
      </c>
    </row>
    <row r="127" spans="3:7" x14ac:dyDescent="0.25">
      <c r="C127" s="53" t="s">
        <v>801</v>
      </c>
    </row>
    <row r="128" spans="3:7" ht="22.5" x14ac:dyDescent="0.25">
      <c r="C128" s="53" t="s">
        <v>802</v>
      </c>
      <c r="D128" s="67" t="s">
        <v>56</v>
      </c>
      <c r="E128" s="32">
        <v>1</v>
      </c>
      <c r="G128" s="82">
        <f>$E128*F128</f>
        <v>0</v>
      </c>
    </row>
    <row r="130" spans="2:8" ht="33.75" x14ac:dyDescent="0.25">
      <c r="B130" s="56" t="s">
        <v>842</v>
      </c>
      <c r="C130" s="53" t="s">
        <v>803</v>
      </c>
      <c r="D130" s="67" t="s">
        <v>56</v>
      </c>
      <c r="E130" s="32">
        <v>1</v>
      </c>
      <c r="G130" s="82">
        <f>$E130*F130</f>
        <v>0</v>
      </c>
    </row>
    <row r="131" spans="2:8" x14ac:dyDescent="0.25">
      <c r="C131" s="53" t="s">
        <v>804</v>
      </c>
    </row>
    <row r="132" spans="2:8" x14ac:dyDescent="0.25">
      <c r="C132" s="53" t="s">
        <v>805</v>
      </c>
    </row>
    <row r="133" spans="2:8" x14ac:dyDescent="0.25">
      <c r="C133" s="53" t="s">
        <v>806</v>
      </c>
      <c r="D133" s="67" t="s">
        <v>56</v>
      </c>
      <c r="E133" s="32">
        <v>2</v>
      </c>
      <c r="G133" s="82">
        <f t="shared" ref="G133:G138" si="2">$E133*F133</f>
        <v>0</v>
      </c>
    </row>
    <row r="134" spans="2:8" x14ac:dyDescent="0.25">
      <c r="C134" s="53" t="s">
        <v>807</v>
      </c>
      <c r="D134" s="67" t="s">
        <v>56</v>
      </c>
      <c r="E134" s="32">
        <v>2</v>
      </c>
      <c r="G134" s="82">
        <f t="shared" si="2"/>
        <v>0</v>
      </c>
    </row>
    <row r="135" spans="2:8" x14ac:dyDescent="0.25">
      <c r="C135" s="53" t="s">
        <v>808</v>
      </c>
      <c r="D135" s="67" t="s">
        <v>56</v>
      </c>
      <c r="E135" s="32">
        <v>1</v>
      </c>
      <c r="G135" s="82">
        <f t="shared" si="2"/>
        <v>0</v>
      </c>
    </row>
    <row r="136" spans="2:8" x14ac:dyDescent="0.25">
      <c r="C136" s="53" t="s">
        <v>809</v>
      </c>
      <c r="D136" s="67" t="s">
        <v>637</v>
      </c>
      <c r="E136" s="32">
        <v>50</v>
      </c>
      <c r="G136" s="82">
        <f t="shared" si="2"/>
        <v>0</v>
      </c>
    </row>
    <row r="137" spans="2:8" x14ac:dyDescent="0.25">
      <c r="C137" s="53" t="s">
        <v>810</v>
      </c>
      <c r="D137" s="67" t="s">
        <v>637</v>
      </c>
      <c r="E137" s="32">
        <v>50</v>
      </c>
      <c r="G137" s="82">
        <f t="shared" si="2"/>
        <v>0</v>
      </c>
    </row>
    <row r="138" spans="2:8" x14ac:dyDescent="0.25">
      <c r="C138" s="53" t="s">
        <v>811</v>
      </c>
      <c r="D138" s="67" t="s">
        <v>90</v>
      </c>
      <c r="E138" s="32">
        <v>2</v>
      </c>
      <c r="G138" s="82">
        <f t="shared" si="2"/>
        <v>0</v>
      </c>
    </row>
    <row r="140" spans="2:8" x14ac:dyDescent="0.25">
      <c r="B140" s="163" t="s">
        <v>817</v>
      </c>
      <c r="C140" s="161" t="s">
        <v>812</v>
      </c>
      <c r="D140" s="163"/>
      <c r="E140" s="163"/>
      <c r="F140" s="174"/>
      <c r="G140" s="174">
        <f>SUM(G92:G139)</f>
        <v>0</v>
      </c>
      <c r="H140" s="111"/>
    </row>
    <row r="142" spans="2:8" x14ac:dyDescent="0.25">
      <c r="B142" s="163" t="s">
        <v>818</v>
      </c>
      <c r="C142" s="161" t="s">
        <v>853</v>
      </c>
      <c r="D142" s="163"/>
      <c r="E142" s="163"/>
      <c r="F142" s="174"/>
      <c r="G142" s="174"/>
      <c r="H142" s="111"/>
    </row>
    <row r="144" spans="2:8" x14ac:dyDescent="0.25">
      <c r="B144" s="56" t="s">
        <v>843</v>
      </c>
      <c r="C144" s="12" t="s">
        <v>849</v>
      </c>
      <c r="D144" s="67" t="s">
        <v>96</v>
      </c>
      <c r="E144" s="32">
        <v>40</v>
      </c>
      <c r="G144" s="82">
        <f>$E144*F144</f>
        <v>0</v>
      </c>
    </row>
    <row r="145" spans="1:8" ht="33.75" x14ac:dyDescent="0.25">
      <c r="C145" s="53" t="s">
        <v>848</v>
      </c>
    </row>
    <row r="147" spans="1:8" x14ac:dyDescent="0.25">
      <c r="B147" s="56" t="s">
        <v>844</v>
      </c>
      <c r="C147" s="12" t="s">
        <v>1025</v>
      </c>
      <c r="D147" s="67" t="s">
        <v>96</v>
      </c>
      <c r="E147" s="32">
        <v>75</v>
      </c>
      <c r="G147" s="82">
        <f>$E147*F147</f>
        <v>0</v>
      </c>
    </row>
    <row r="148" spans="1:8" ht="90" x14ac:dyDescent="0.25">
      <c r="C148" s="53" t="s">
        <v>852</v>
      </c>
    </row>
    <row r="150" spans="1:8" x14ac:dyDescent="0.25">
      <c r="B150" s="56" t="s">
        <v>845</v>
      </c>
      <c r="C150" s="54" t="s">
        <v>1032</v>
      </c>
      <c r="D150" s="16" t="s">
        <v>105</v>
      </c>
      <c r="E150" s="16">
        <v>25</v>
      </c>
      <c r="G150" s="82">
        <f>$E150*F150</f>
        <v>0</v>
      </c>
    </row>
    <row r="151" spans="1:8" ht="33.75" x14ac:dyDescent="0.25">
      <c r="C151" s="53" t="s">
        <v>1028</v>
      </c>
    </row>
    <row r="153" spans="1:8" s="72" customFormat="1" ht="11.25" x14ac:dyDescent="0.25">
      <c r="A153" s="152"/>
      <c r="B153" s="56" t="s">
        <v>855</v>
      </c>
      <c r="C153" s="12" t="s">
        <v>1030</v>
      </c>
      <c r="D153" s="16" t="s">
        <v>105</v>
      </c>
      <c r="E153" s="16">
        <v>25</v>
      </c>
      <c r="F153" s="91"/>
      <c r="G153" s="82">
        <f>$E153*F153</f>
        <v>0</v>
      </c>
      <c r="H153" s="29"/>
    </row>
    <row r="154" spans="1:8" s="72" customFormat="1" ht="45" x14ac:dyDescent="0.25">
      <c r="A154" s="152"/>
      <c r="B154" s="16"/>
      <c r="C154" s="17" t="s">
        <v>1031</v>
      </c>
      <c r="D154" s="16"/>
      <c r="E154" s="16"/>
      <c r="F154" s="91"/>
      <c r="G154" s="91"/>
      <c r="H154" s="29"/>
    </row>
    <row r="156" spans="1:8" x14ac:dyDescent="0.25">
      <c r="B156" s="56" t="s">
        <v>1036</v>
      </c>
      <c r="C156" s="54" t="s">
        <v>1026</v>
      </c>
      <c r="D156" s="67" t="s">
        <v>105</v>
      </c>
      <c r="E156" s="16">
        <v>50</v>
      </c>
    </row>
    <row r="157" spans="1:8" ht="56.25" x14ac:dyDescent="0.25">
      <c r="C157" s="53" t="s">
        <v>1029</v>
      </c>
    </row>
    <row r="159" spans="1:8" x14ac:dyDescent="0.25">
      <c r="B159" s="56" t="s">
        <v>1244</v>
      </c>
      <c r="C159" s="54" t="s">
        <v>850</v>
      </c>
    </row>
    <row r="160" spans="1:8" ht="56.25" x14ac:dyDescent="0.25">
      <c r="C160" s="53" t="s">
        <v>851</v>
      </c>
    </row>
    <row r="161" spans="2:8" x14ac:dyDescent="0.25">
      <c r="C161" s="53" t="s">
        <v>847</v>
      </c>
      <c r="D161" s="67" t="s">
        <v>56</v>
      </c>
      <c r="E161" s="32">
        <v>1</v>
      </c>
      <c r="G161" s="82">
        <f>$E161*F161</f>
        <v>0</v>
      </c>
    </row>
    <row r="162" spans="2:8" x14ac:dyDescent="0.25">
      <c r="C162" s="53" t="s">
        <v>846</v>
      </c>
      <c r="D162" s="67" t="s">
        <v>56</v>
      </c>
      <c r="E162" s="32">
        <v>1</v>
      </c>
      <c r="G162" s="82">
        <f>$E162*F162</f>
        <v>0</v>
      </c>
    </row>
    <row r="164" spans="2:8" x14ac:dyDescent="0.25">
      <c r="B164" s="163" t="s">
        <v>818</v>
      </c>
      <c r="C164" s="161" t="s">
        <v>854</v>
      </c>
      <c r="D164" s="163"/>
      <c r="E164" s="163"/>
      <c r="F164" s="174"/>
      <c r="G164" s="174">
        <f>SUM(G143:G163)</f>
        <v>0</v>
      </c>
      <c r="H164" s="111"/>
    </row>
    <row r="166" spans="2:8" x14ac:dyDescent="0.25">
      <c r="B166" s="163" t="s">
        <v>819</v>
      </c>
      <c r="C166" s="161" t="s">
        <v>813</v>
      </c>
      <c r="D166" s="163"/>
      <c r="E166" s="163"/>
      <c r="F166" s="174"/>
      <c r="G166" s="174"/>
      <c r="H166" s="111"/>
    </row>
    <row r="168" spans="2:8" ht="22.5" x14ac:dyDescent="0.25">
      <c r="B168" s="56" t="s">
        <v>856</v>
      </c>
      <c r="C168" s="53" t="s">
        <v>860</v>
      </c>
      <c r="D168" s="67" t="s">
        <v>814</v>
      </c>
      <c r="E168" s="32">
        <v>1</v>
      </c>
      <c r="G168" s="82">
        <f>$E168*F168</f>
        <v>0</v>
      </c>
    </row>
    <row r="170" spans="2:8" ht="45" x14ac:dyDescent="0.25">
      <c r="B170" s="56" t="s">
        <v>857</v>
      </c>
      <c r="C170" s="53" t="s">
        <v>1186</v>
      </c>
      <c r="D170" s="67" t="s">
        <v>56</v>
      </c>
      <c r="E170" s="32">
        <v>1</v>
      </c>
      <c r="G170" s="82">
        <f>$E170*F170</f>
        <v>0</v>
      </c>
    </row>
    <row r="172" spans="2:8" ht="33.75" x14ac:dyDescent="0.25">
      <c r="B172" s="56" t="s">
        <v>858</v>
      </c>
      <c r="C172" s="53" t="s">
        <v>701</v>
      </c>
      <c r="D172" s="67" t="s">
        <v>56</v>
      </c>
      <c r="E172" s="32">
        <v>1</v>
      </c>
      <c r="G172" s="82">
        <f>$E172*F172</f>
        <v>0</v>
      </c>
    </row>
    <row r="174" spans="2:8" ht="33.75" x14ac:dyDescent="0.25">
      <c r="B174" s="56" t="s">
        <v>859</v>
      </c>
      <c r="C174" s="53" t="s">
        <v>1245</v>
      </c>
      <c r="D174" s="67" t="s">
        <v>56</v>
      </c>
      <c r="E174" s="32">
        <v>1</v>
      </c>
      <c r="G174" s="82">
        <f>$E174*F174</f>
        <v>0</v>
      </c>
    </row>
    <row r="176" spans="2:8" ht="33.75" x14ac:dyDescent="0.25">
      <c r="B176" s="56" t="s">
        <v>1246</v>
      </c>
      <c r="C176" s="53" t="s">
        <v>1247</v>
      </c>
      <c r="D176" s="67" t="s">
        <v>329</v>
      </c>
      <c r="E176" s="32">
        <v>3</v>
      </c>
      <c r="G176" s="82">
        <f t="shared" ref="G176" si="3">$E176*F176</f>
        <v>0</v>
      </c>
    </row>
    <row r="178" spans="1:8" x14ac:dyDescent="0.25">
      <c r="B178" s="163" t="s">
        <v>819</v>
      </c>
      <c r="C178" s="161" t="s">
        <v>815</v>
      </c>
      <c r="D178" s="163"/>
      <c r="E178" s="163"/>
      <c r="F178" s="174"/>
      <c r="G178" s="174">
        <f>SUM(G168:G176)</f>
        <v>0</v>
      </c>
      <c r="H178" s="111"/>
    </row>
    <row r="179" spans="1:8" s="321" customFormat="1" x14ac:dyDescent="0.25">
      <c r="A179" s="152"/>
      <c r="B179" s="16"/>
      <c r="C179" s="12"/>
      <c r="D179" s="16"/>
      <c r="E179" s="16"/>
      <c r="F179" s="91"/>
      <c r="G179" s="91"/>
      <c r="H179" s="29"/>
    </row>
    <row r="180" spans="1:8" x14ac:dyDescent="0.25">
      <c r="B180" s="171" t="s">
        <v>73</v>
      </c>
      <c r="C180" s="172" t="s">
        <v>821</v>
      </c>
      <c r="D180" s="171"/>
      <c r="E180" s="162"/>
      <c r="F180" s="177"/>
      <c r="G180" s="178">
        <f>G88+G140+G164+G178</f>
        <v>0</v>
      </c>
      <c r="H180" s="74"/>
    </row>
    <row r="181" spans="1:8" x14ac:dyDescent="0.25">
      <c r="B181" s="148" t="s">
        <v>73</v>
      </c>
      <c r="C181" s="96" t="s">
        <v>822</v>
      </c>
      <c r="D181" s="148"/>
      <c r="E181" s="66"/>
      <c r="F181" s="179"/>
      <c r="G181" s="170">
        <f>G180*3</f>
        <v>0</v>
      </c>
      <c r="H181" s="65"/>
    </row>
    <row r="182" spans="1:8" s="321" customFormat="1" x14ac:dyDescent="0.25">
      <c r="A182" s="152"/>
      <c r="B182" s="22"/>
      <c r="C182" s="15"/>
      <c r="D182" s="22"/>
      <c r="E182" s="23"/>
      <c r="F182" s="69"/>
      <c r="G182" s="69"/>
      <c r="H182" s="24"/>
    </row>
    <row r="183" spans="1:8" x14ac:dyDescent="0.25">
      <c r="B183" s="148" t="s">
        <v>820</v>
      </c>
      <c r="C183" s="96" t="s">
        <v>65</v>
      </c>
      <c r="D183" s="148"/>
      <c r="E183" s="66"/>
      <c r="F183" s="179"/>
      <c r="G183" s="170"/>
      <c r="H183" s="65"/>
    </row>
    <row r="184" spans="1:8" s="321" customFormat="1" x14ac:dyDescent="0.25">
      <c r="A184" s="152"/>
      <c r="B184" s="22"/>
      <c r="C184" s="15"/>
      <c r="D184" s="22"/>
      <c r="E184" s="23"/>
      <c r="F184" s="69"/>
      <c r="G184" s="113"/>
      <c r="H184" s="24"/>
    </row>
    <row r="185" spans="1:8" ht="45" x14ac:dyDescent="0.25">
      <c r="B185" s="56" t="s">
        <v>862</v>
      </c>
      <c r="C185" s="53" t="s">
        <v>733</v>
      </c>
      <c r="D185" s="67" t="s">
        <v>56</v>
      </c>
      <c r="E185" s="32">
        <v>1</v>
      </c>
      <c r="G185" s="82">
        <f>$E185*F185</f>
        <v>0</v>
      </c>
    </row>
    <row r="187" spans="1:8" ht="45" x14ac:dyDescent="0.25">
      <c r="B187" s="56" t="s">
        <v>863</v>
      </c>
      <c r="C187" s="53" t="s">
        <v>734</v>
      </c>
      <c r="D187" s="67" t="s">
        <v>56</v>
      </c>
      <c r="E187" s="32">
        <v>1</v>
      </c>
      <c r="G187" s="82">
        <f>$E187*F187</f>
        <v>0</v>
      </c>
    </row>
    <row r="189" spans="1:8" x14ac:dyDescent="0.25">
      <c r="B189" s="1"/>
      <c r="C189" s="15" t="s">
        <v>735</v>
      </c>
      <c r="D189" s="22"/>
      <c r="E189" s="23"/>
      <c r="F189" s="69"/>
      <c r="G189" s="69"/>
      <c r="H189" s="24"/>
    </row>
    <row r="190" spans="1:8" ht="33.75" x14ac:dyDescent="0.25">
      <c r="B190" s="56" t="s">
        <v>864</v>
      </c>
      <c r="C190" s="53" t="s">
        <v>736</v>
      </c>
      <c r="D190" s="67" t="s">
        <v>90</v>
      </c>
      <c r="E190" s="32">
        <v>2</v>
      </c>
      <c r="G190" s="82">
        <f>$E190*F190</f>
        <v>0</v>
      </c>
    </row>
    <row r="191" spans="1:8" ht="33.75" x14ac:dyDescent="0.25">
      <c r="B191" s="56" t="s">
        <v>865</v>
      </c>
      <c r="C191" s="53" t="s">
        <v>737</v>
      </c>
      <c r="D191" s="67" t="s">
        <v>90</v>
      </c>
      <c r="E191" s="32">
        <v>2</v>
      </c>
      <c r="G191" s="82">
        <f>$E191*F191</f>
        <v>0</v>
      </c>
    </row>
    <row r="192" spans="1:8" ht="22.5" x14ac:dyDescent="0.25">
      <c r="B192" s="56" t="s">
        <v>866</v>
      </c>
      <c r="C192" s="53" t="s">
        <v>829</v>
      </c>
      <c r="D192" s="67" t="s">
        <v>90</v>
      </c>
      <c r="E192" s="32">
        <v>1</v>
      </c>
      <c r="G192" s="82">
        <f>$E192*F192</f>
        <v>0</v>
      </c>
    </row>
    <row r="193" spans="1:8" x14ac:dyDescent="0.25">
      <c r="B193" s="56" t="s">
        <v>889</v>
      </c>
      <c r="C193" s="53" t="s">
        <v>738</v>
      </c>
      <c r="D193" s="67" t="s">
        <v>90</v>
      </c>
      <c r="E193" s="32">
        <v>3</v>
      </c>
      <c r="G193" s="82">
        <f>$E193*F193</f>
        <v>0</v>
      </c>
    </row>
    <row r="195" spans="1:8" s="321" customFormat="1" ht="33.75" x14ac:dyDescent="0.25">
      <c r="A195" s="152"/>
      <c r="B195" s="56" t="s">
        <v>890</v>
      </c>
      <c r="C195" s="2" t="s">
        <v>884</v>
      </c>
      <c r="D195" s="22" t="s">
        <v>105</v>
      </c>
      <c r="E195" s="23">
        <v>18</v>
      </c>
      <c r="F195" s="69"/>
      <c r="G195" s="82">
        <f>$E195*F195</f>
        <v>0</v>
      </c>
      <c r="H195" s="24"/>
    </row>
    <row r="196" spans="1:8" s="321" customFormat="1" x14ac:dyDescent="0.25">
      <c r="A196" s="152"/>
      <c r="B196" s="22"/>
      <c r="C196" s="2"/>
      <c r="D196" s="22"/>
      <c r="E196" s="23"/>
      <c r="F196" s="69"/>
      <c r="G196" s="113"/>
      <c r="H196" s="24"/>
    </row>
    <row r="197" spans="1:8" s="321" customFormat="1" ht="56.25" x14ac:dyDescent="0.25">
      <c r="A197" s="152"/>
      <c r="B197" s="56" t="s">
        <v>891</v>
      </c>
      <c r="C197" s="2" t="s">
        <v>867</v>
      </c>
      <c r="D197" s="22" t="s">
        <v>105</v>
      </c>
      <c r="E197" s="23">
        <v>18</v>
      </c>
      <c r="F197" s="69"/>
      <c r="G197" s="82">
        <f>$E197*F197</f>
        <v>0</v>
      </c>
      <c r="H197" s="24"/>
    </row>
    <row r="198" spans="1:8" s="321" customFormat="1" x14ac:dyDescent="0.25">
      <c r="A198" s="152"/>
      <c r="B198" s="22"/>
      <c r="C198" s="2"/>
      <c r="D198" s="22"/>
      <c r="E198" s="23"/>
      <c r="F198" s="69"/>
      <c r="G198" s="113"/>
      <c r="H198" s="24"/>
    </row>
    <row r="199" spans="1:8" s="321" customFormat="1" ht="33.75" x14ac:dyDescent="0.25">
      <c r="A199" s="152"/>
      <c r="B199" s="56" t="s">
        <v>892</v>
      </c>
      <c r="C199" s="2" t="s">
        <v>868</v>
      </c>
      <c r="D199" s="22" t="s">
        <v>105</v>
      </c>
      <c r="E199" s="23">
        <v>18</v>
      </c>
      <c r="F199" s="69"/>
      <c r="G199" s="82">
        <f>$E199*F199</f>
        <v>0</v>
      </c>
      <c r="H199" s="24"/>
    </row>
    <row r="200" spans="1:8" s="321" customFormat="1" x14ac:dyDescent="0.25">
      <c r="A200" s="152"/>
      <c r="B200" s="22"/>
      <c r="C200" s="2"/>
      <c r="D200" s="22"/>
      <c r="E200" s="23"/>
      <c r="F200" s="69"/>
      <c r="G200" s="113"/>
      <c r="H200" s="24"/>
    </row>
    <row r="201" spans="1:8" s="321" customFormat="1" ht="33.75" x14ac:dyDescent="0.25">
      <c r="A201" s="152"/>
      <c r="B201" s="56" t="s">
        <v>893</v>
      </c>
      <c r="C201" s="2" t="s">
        <v>869</v>
      </c>
      <c r="D201" s="22" t="s">
        <v>105</v>
      </c>
      <c r="E201" s="23">
        <v>18</v>
      </c>
      <c r="F201" s="69"/>
      <c r="G201" s="82">
        <f>$E201*F201</f>
        <v>0</v>
      </c>
      <c r="H201" s="24"/>
    </row>
    <row r="202" spans="1:8" s="321" customFormat="1" x14ac:dyDescent="0.25">
      <c r="A202" s="152"/>
      <c r="B202" s="22"/>
      <c r="C202" s="2"/>
      <c r="D202" s="22"/>
      <c r="E202" s="23"/>
      <c r="F202" s="69"/>
      <c r="G202" s="113"/>
      <c r="H202" s="24"/>
    </row>
    <row r="203" spans="1:8" s="321" customFormat="1" x14ac:dyDescent="0.25">
      <c r="A203" s="152"/>
      <c r="B203" s="56" t="s">
        <v>894</v>
      </c>
      <c r="C203" s="2" t="s">
        <v>885</v>
      </c>
      <c r="D203" s="22" t="s">
        <v>105</v>
      </c>
      <c r="E203" s="23">
        <v>38</v>
      </c>
      <c r="F203" s="69"/>
      <c r="G203" s="82">
        <f>$E203*F203</f>
        <v>0</v>
      </c>
      <c r="H203" s="24"/>
    </row>
    <row r="204" spans="1:8" s="321" customFormat="1" x14ac:dyDescent="0.25">
      <c r="A204" s="152"/>
      <c r="B204" s="22"/>
      <c r="C204" s="2"/>
      <c r="D204" s="22"/>
      <c r="E204" s="23"/>
      <c r="F204" s="69"/>
      <c r="G204" s="113"/>
      <c r="H204" s="24"/>
    </row>
    <row r="205" spans="1:8" s="321" customFormat="1" x14ac:dyDescent="0.25">
      <c r="A205" s="152"/>
      <c r="B205" s="56" t="s">
        <v>895</v>
      </c>
      <c r="C205" s="2" t="s">
        <v>886</v>
      </c>
      <c r="D205" s="22" t="s">
        <v>56</v>
      </c>
      <c r="E205" s="23">
        <v>6</v>
      </c>
      <c r="F205" s="69"/>
      <c r="G205" s="82">
        <f>$E205*F205</f>
        <v>0</v>
      </c>
      <c r="H205" s="24"/>
    </row>
    <row r="206" spans="1:8" s="321" customFormat="1" x14ac:dyDescent="0.25">
      <c r="A206" s="152"/>
      <c r="B206" s="22"/>
      <c r="C206" s="2"/>
      <c r="D206" s="22"/>
      <c r="E206" s="23"/>
      <c r="F206" s="69"/>
      <c r="G206" s="113"/>
      <c r="H206" s="24"/>
    </row>
    <row r="207" spans="1:8" s="321" customFormat="1" ht="22.5" x14ac:dyDescent="0.25">
      <c r="A207" s="152"/>
      <c r="B207" s="56" t="s">
        <v>896</v>
      </c>
      <c r="C207" s="2" t="s">
        <v>887</v>
      </c>
      <c r="D207" s="22" t="s">
        <v>56</v>
      </c>
      <c r="E207" s="23">
        <v>1</v>
      </c>
      <c r="F207" s="69"/>
      <c r="G207" s="82">
        <f>$E207*F207</f>
        <v>0</v>
      </c>
      <c r="H207" s="24"/>
    </row>
    <row r="208" spans="1:8" s="321" customFormat="1" x14ac:dyDescent="0.25">
      <c r="A208" s="152"/>
      <c r="B208" s="22"/>
      <c r="C208" s="2"/>
      <c r="D208" s="22"/>
      <c r="E208" s="23"/>
      <c r="F208" s="69"/>
      <c r="G208" s="113"/>
      <c r="H208" s="24"/>
    </row>
    <row r="209" spans="1:8" s="321" customFormat="1" ht="22.5" x14ac:dyDescent="0.25">
      <c r="A209" s="152"/>
      <c r="B209" s="56" t="s">
        <v>897</v>
      </c>
      <c r="C209" s="2" t="s">
        <v>888</v>
      </c>
      <c r="D209" s="22" t="s">
        <v>56</v>
      </c>
      <c r="E209" s="23">
        <v>1</v>
      </c>
      <c r="F209" s="69"/>
      <c r="G209" s="82">
        <f>$E209*F209</f>
        <v>0</v>
      </c>
      <c r="H209" s="24"/>
    </row>
    <row r="210" spans="1:8" s="321" customFormat="1" x14ac:dyDescent="0.25">
      <c r="A210" s="152"/>
      <c r="B210" s="22"/>
      <c r="C210" s="2"/>
      <c r="D210" s="22"/>
      <c r="E210" s="23"/>
      <c r="F210" s="69"/>
      <c r="G210" s="113"/>
      <c r="H210" s="24"/>
    </row>
    <row r="211" spans="1:8" s="321" customFormat="1" ht="56.25" x14ac:dyDescent="0.25">
      <c r="A211" s="152"/>
      <c r="B211" s="56" t="s">
        <v>898</v>
      </c>
      <c r="C211" s="2" t="s">
        <v>861</v>
      </c>
      <c r="D211" s="22"/>
      <c r="E211" s="23"/>
      <c r="F211" s="69"/>
      <c r="G211" s="113"/>
      <c r="H211" s="24"/>
    </row>
    <row r="212" spans="1:8" s="321" customFormat="1" x14ac:dyDescent="0.25">
      <c r="A212" s="152"/>
      <c r="B212" s="22"/>
      <c r="C212" s="2" t="s">
        <v>1145</v>
      </c>
      <c r="D212" s="22"/>
      <c r="E212" s="23"/>
      <c r="F212" s="69"/>
      <c r="G212" s="113"/>
      <c r="H212" s="24"/>
    </row>
    <row r="213" spans="1:8" s="321" customFormat="1" x14ac:dyDescent="0.25">
      <c r="A213" s="152"/>
      <c r="B213" s="22"/>
      <c r="C213" s="2" t="s">
        <v>1146</v>
      </c>
      <c r="D213" s="22"/>
      <c r="E213" s="23"/>
      <c r="F213" s="69"/>
      <c r="G213" s="113"/>
      <c r="H213" s="24"/>
    </row>
    <row r="214" spans="1:8" s="321" customFormat="1" x14ac:dyDescent="0.25">
      <c r="A214" s="152"/>
      <c r="B214" s="22"/>
      <c r="C214" s="2" t="s">
        <v>1147</v>
      </c>
      <c r="D214" s="22"/>
      <c r="E214" s="23"/>
      <c r="F214" s="69"/>
      <c r="G214" s="113"/>
      <c r="H214" s="24"/>
    </row>
    <row r="215" spans="1:8" s="321" customFormat="1" x14ac:dyDescent="0.25">
      <c r="A215" s="152"/>
      <c r="B215" s="22"/>
      <c r="C215" s="2" t="s">
        <v>1148</v>
      </c>
      <c r="D215" s="22"/>
      <c r="E215" s="23"/>
      <c r="F215" s="69"/>
      <c r="G215" s="113"/>
      <c r="H215" s="24"/>
    </row>
    <row r="216" spans="1:8" s="321" customFormat="1" x14ac:dyDescent="0.25">
      <c r="A216" s="152"/>
      <c r="B216" s="22"/>
      <c r="C216" s="2" t="s">
        <v>1149</v>
      </c>
      <c r="D216" s="22"/>
      <c r="E216" s="23"/>
      <c r="F216" s="69"/>
      <c r="G216" s="113"/>
      <c r="H216" s="24"/>
    </row>
    <row r="217" spans="1:8" s="321" customFormat="1" x14ac:dyDescent="0.25">
      <c r="A217" s="152"/>
      <c r="B217" s="22"/>
      <c r="C217" s="2" t="s">
        <v>1150</v>
      </c>
      <c r="D217" s="22" t="s">
        <v>56</v>
      </c>
      <c r="E217" s="23">
        <v>1</v>
      </c>
      <c r="F217" s="69"/>
      <c r="G217" s="82">
        <f>$E217*F217</f>
        <v>0</v>
      </c>
      <c r="H217" s="24"/>
    </row>
    <row r="218" spans="1:8" s="321" customFormat="1" x14ac:dyDescent="0.25">
      <c r="A218" s="152"/>
      <c r="B218" s="22"/>
      <c r="C218" s="2"/>
      <c r="D218" s="22"/>
      <c r="E218" s="23"/>
      <c r="F218" s="69"/>
      <c r="G218" s="82"/>
      <c r="H218" s="24"/>
    </row>
    <row r="219" spans="1:8" x14ac:dyDescent="0.25">
      <c r="B219" s="171" t="s">
        <v>820</v>
      </c>
      <c r="C219" s="172" t="s">
        <v>870</v>
      </c>
      <c r="D219" s="171"/>
      <c r="E219" s="162"/>
      <c r="F219" s="177"/>
      <c r="G219" s="178">
        <f>SUM(G184:G218)</f>
        <v>0</v>
      </c>
      <c r="H219" s="74"/>
    </row>
    <row r="220" spans="1:8" x14ac:dyDescent="0.25">
      <c r="B220" s="148" t="s">
        <v>820</v>
      </c>
      <c r="C220" s="96" t="s">
        <v>899</v>
      </c>
      <c r="D220" s="148"/>
      <c r="E220" s="66"/>
      <c r="F220" s="179"/>
      <c r="G220" s="170">
        <f>G219*3</f>
        <v>0</v>
      </c>
      <c r="H220" s="65"/>
    </row>
    <row r="221" spans="1:8" s="321" customFormat="1" x14ac:dyDescent="0.25">
      <c r="A221" s="152"/>
      <c r="B221" s="22"/>
      <c r="C221" s="15"/>
      <c r="D221" s="22"/>
      <c r="E221" s="23"/>
      <c r="F221" s="69"/>
      <c r="G221" s="113"/>
      <c r="H221" s="24"/>
    </row>
    <row r="222" spans="1:8" s="321" customFormat="1" x14ac:dyDescent="0.25">
      <c r="A222" s="152"/>
      <c r="B222" s="22"/>
      <c r="C222" s="15"/>
      <c r="D222" s="22"/>
      <c r="E222" s="23"/>
      <c r="F222" s="69"/>
      <c r="G222" s="113"/>
      <c r="H222" s="24"/>
    </row>
    <row r="223" spans="1:8" s="322" customFormat="1" ht="15" x14ac:dyDescent="0.25">
      <c r="A223" s="154"/>
      <c r="B223" s="169" t="s">
        <v>72</v>
      </c>
      <c r="C223" s="96" t="s">
        <v>63</v>
      </c>
      <c r="D223" s="95"/>
      <c r="E223" s="146"/>
      <c r="F223" s="170"/>
      <c r="G223" s="170"/>
      <c r="H223" s="147"/>
    </row>
    <row r="224" spans="1:8" s="323" customFormat="1" ht="15" x14ac:dyDescent="0.25">
      <c r="A224" s="154"/>
      <c r="B224" s="160" t="s">
        <v>73</v>
      </c>
      <c r="C224" s="161" t="s">
        <v>64</v>
      </c>
      <c r="D224" s="175"/>
      <c r="E224" s="164"/>
      <c r="F224" s="178"/>
      <c r="G224" s="178">
        <f>SUM(G225:G228)</f>
        <v>0</v>
      </c>
      <c r="H224" s="165"/>
    </row>
    <row r="225" spans="1:8" x14ac:dyDescent="0.25">
      <c r="B225" s="56" t="s">
        <v>816</v>
      </c>
      <c r="C225" s="53" t="s">
        <v>763</v>
      </c>
      <c r="G225" s="82">
        <f>G88*3</f>
        <v>0</v>
      </c>
    </row>
    <row r="226" spans="1:8" x14ac:dyDescent="0.25">
      <c r="B226" s="56" t="s">
        <v>817</v>
      </c>
      <c r="C226" s="53" t="s">
        <v>765</v>
      </c>
      <c r="G226" s="82">
        <f>G140*3</f>
        <v>0</v>
      </c>
    </row>
    <row r="227" spans="1:8" x14ac:dyDescent="0.25">
      <c r="B227" s="56" t="s">
        <v>818</v>
      </c>
      <c r="C227" s="53" t="s">
        <v>853</v>
      </c>
      <c r="G227" s="82">
        <f>G164*3</f>
        <v>0</v>
      </c>
    </row>
    <row r="228" spans="1:8" x14ac:dyDescent="0.25">
      <c r="B228" s="56" t="s">
        <v>819</v>
      </c>
      <c r="C228" s="53" t="s">
        <v>813</v>
      </c>
      <c r="G228" s="82">
        <f>G178*3</f>
        <v>0</v>
      </c>
    </row>
    <row r="229" spans="1:8" s="323" customFormat="1" ht="15" x14ac:dyDescent="0.25">
      <c r="A229" s="154"/>
      <c r="B229" s="160" t="s">
        <v>820</v>
      </c>
      <c r="C229" s="161" t="s">
        <v>65</v>
      </c>
      <c r="D229" s="175"/>
      <c r="E229" s="164"/>
      <c r="F229" s="178"/>
      <c r="G229" s="178">
        <f>G220</f>
        <v>0</v>
      </c>
      <c r="H229" s="165"/>
    </row>
    <row r="230" spans="1:8" x14ac:dyDescent="0.25">
      <c r="B230" s="169" t="s">
        <v>72</v>
      </c>
      <c r="C230" s="96" t="s">
        <v>1511</v>
      </c>
      <c r="D230" s="95"/>
      <c r="E230" s="146"/>
      <c r="F230" s="170"/>
      <c r="G230" s="170">
        <f>G224+G229</f>
        <v>0</v>
      </c>
      <c r="H230" s="14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2"/>
  <sheetViews>
    <sheetView zoomScaleNormal="100" zoomScaleSheetLayoutView="100" workbookViewId="0">
      <pane ySplit="7" topLeftCell="A179" activePane="bottomLeft" state="frozen"/>
      <selection activeCell="C182" sqref="C182"/>
      <selection pane="bottomLeft" activeCell="G202" sqref="G202"/>
    </sheetView>
  </sheetViews>
  <sheetFormatPr defaultRowHeight="11.25" x14ac:dyDescent="0.25"/>
  <cols>
    <col min="1" max="1" width="8" style="152" customWidth="1"/>
    <col min="2" max="2" width="8.42578125" style="56" customWidth="1"/>
    <col min="3" max="3" width="57.7109375" style="53" customWidth="1"/>
    <col min="4" max="4" width="6.7109375" style="67" customWidth="1"/>
    <col min="5" max="5" width="7.28515625" style="32" customWidth="1"/>
    <col min="6" max="6" width="9.85546875" style="100" customWidth="1"/>
    <col min="7" max="7" width="14" style="100" customWidth="1"/>
    <col min="8" max="8" width="19.42578125" style="68" customWidth="1"/>
    <col min="9" max="9" width="9.140625" style="133"/>
    <col min="10" max="10" width="12.7109375" style="133" bestFit="1" customWidth="1"/>
    <col min="11" max="16384" width="9.140625" style="133"/>
  </cols>
  <sheetData>
    <row r="1" spans="1:8" x14ac:dyDescent="0.25">
      <c r="B1" s="1"/>
      <c r="C1" s="2"/>
      <c r="D1" s="22"/>
      <c r="E1" s="23"/>
      <c r="F1" s="112"/>
      <c r="G1" s="112"/>
      <c r="H1" s="61"/>
    </row>
    <row r="2" spans="1:8" x14ac:dyDescent="0.25">
      <c r="A2" s="338"/>
      <c r="B2" s="3" t="s">
        <v>57</v>
      </c>
      <c r="C2" s="3"/>
      <c r="D2" s="25"/>
      <c r="E2" s="26"/>
      <c r="F2" s="216"/>
      <c r="G2" s="216"/>
      <c r="H2" s="276"/>
    </row>
    <row r="3" spans="1:8" x14ac:dyDescent="0.25">
      <c r="A3" s="336"/>
      <c r="B3" s="107"/>
      <c r="C3" s="34"/>
      <c r="D3" s="35"/>
      <c r="E3" s="36"/>
      <c r="F3" s="217"/>
      <c r="G3" s="217"/>
      <c r="H3" s="277"/>
    </row>
    <row r="4" spans="1:8" x14ac:dyDescent="0.25">
      <c r="A4" s="5" t="s">
        <v>0</v>
      </c>
      <c r="B4" s="6" t="s">
        <v>1</v>
      </c>
      <c r="C4" s="5" t="s">
        <v>2</v>
      </c>
      <c r="D4" s="5" t="s">
        <v>3</v>
      </c>
      <c r="E4" s="5" t="s">
        <v>4</v>
      </c>
      <c r="F4" s="6" t="s">
        <v>5</v>
      </c>
      <c r="G4" s="5" t="s">
        <v>6</v>
      </c>
      <c r="H4" s="5" t="s">
        <v>7</v>
      </c>
    </row>
    <row r="5" spans="1:8" x14ac:dyDescent="0.25">
      <c r="A5" s="153"/>
      <c r="B5" s="62"/>
      <c r="C5" s="8"/>
      <c r="D5" s="7"/>
      <c r="E5" s="7"/>
      <c r="F5" s="218"/>
      <c r="G5" s="176"/>
      <c r="H5" s="8"/>
    </row>
    <row r="6" spans="1:8" x14ac:dyDescent="0.25">
      <c r="B6" s="143" t="s">
        <v>58</v>
      </c>
      <c r="C6" s="20" t="s">
        <v>44</v>
      </c>
      <c r="D6" s="21"/>
      <c r="E6" s="30"/>
      <c r="F6" s="219"/>
      <c r="G6" s="219"/>
      <c r="H6" s="278"/>
    </row>
    <row r="7" spans="1:8" s="72" customFormat="1" x14ac:dyDescent="0.25">
      <c r="A7" s="152"/>
      <c r="B7" s="1"/>
      <c r="C7" s="2"/>
      <c r="D7" s="22"/>
      <c r="E7" s="23"/>
      <c r="F7" s="112"/>
      <c r="G7" s="112"/>
      <c r="H7" s="61"/>
    </row>
    <row r="8" spans="1:8" x14ac:dyDescent="0.25">
      <c r="B8" s="144" t="s">
        <v>59</v>
      </c>
      <c r="C8" s="96" t="s">
        <v>46</v>
      </c>
      <c r="D8" s="148"/>
      <c r="E8" s="66"/>
      <c r="F8" s="209"/>
      <c r="G8" s="209"/>
      <c r="H8" s="304"/>
    </row>
    <row r="9" spans="1:8" s="72" customFormat="1" x14ac:dyDescent="0.25">
      <c r="A9" s="152"/>
      <c r="B9" s="1"/>
      <c r="C9" s="2"/>
      <c r="D9" s="22"/>
      <c r="E9" s="23"/>
      <c r="F9" s="112"/>
      <c r="G9" s="112"/>
      <c r="H9" s="61"/>
    </row>
    <row r="10" spans="1:8" s="72" customFormat="1" x14ac:dyDescent="0.25">
      <c r="A10" s="152"/>
      <c r="B10" s="126" t="s">
        <v>1017</v>
      </c>
      <c r="C10" s="172" t="s">
        <v>31</v>
      </c>
      <c r="D10" s="171"/>
      <c r="E10" s="162"/>
      <c r="F10" s="211"/>
      <c r="G10" s="211"/>
      <c r="H10" s="307"/>
    </row>
    <row r="11" spans="1:8" s="72" customFormat="1" x14ac:dyDescent="0.25">
      <c r="A11" s="152"/>
      <c r="B11" s="1"/>
      <c r="C11" s="15"/>
      <c r="D11" s="22"/>
      <c r="E11" s="23"/>
      <c r="F11" s="112"/>
      <c r="G11" s="112"/>
      <c r="H11" s="61"/>
    </row>
    <row r="12" spans="1:8" s="72" customFormat="1" ht="56.25" x14ac:dyDescent="0.25">
      <c r="A12" s="152"/>
      <c r="B12" s="1" t="s">
        <v>1048</v>
      </c>
      <c r="C12" s="2" t="s">
        <v>900</v>
      </c>
      <c r="D12" s="22"/>
      <c r="E12" s="23"/>
      <c r="F12" s="112"/>
      <c r="G12" s="112"/>
      <c r="H12" s="61"/>
    </row>
    <row r="13" spans="1:8" s="72" customFormat="1" x14ac:dyDescent="0.25">
      <c r="A13" s="152"/>
      <c r="B13" s="1"/>
      <c r="C13" s="2" t="s">
        <v>901</v>
      </c>
      <c r="D13" s="1" t="s">
        <v>90</v>
      </c>
      <c r="E13" s="23">
        <v>19</v>
      </c>
      <c r="F13" s="112"/>
      <c r="G13" s="112">
        <f>$E13*F13</f>
        <v>0</v>
      </c>
      <c r="H13" s="61"/>
    </row>
    <row r="14" spans="1:8" s="72" customFormat="1" x14ac:dyDescent="0.25">
      <c r="A14" s="152"/>
      <c r="B14" s="1"/>
      <c r="C14" s="2" t="s">
        <v>902</v>
      </c>
      <c r="D14" s="1" t="s">
        <v>90</v>
      </c>
      <c r="E14" s="23">
        <v>1</v>
      </c>
      <c r="F14" s="112"/>
      <c r="G14" s="112">
        <f t="shared" ref="G14:G15" si="0">$E14*F14</f>
        <v>0</v>
      </c>
      <c r="H14" s="61"/>
    </row>
    <row r="15" spans="1:8" s="72" customFormat="1" x14ac:dyDescent="0.25">
      <c r="A15" s="152"/>
      <c r="B15" s="1"/>
      <c r="C15" s="2" t="s">
        <v>903</v>
      </c>
      <c r="D15" s="1" t="s">
        <v>90</v>
      </c>
      <c r="E15" s="23">
        <v>1</v>
      </c>
      <c r="F15" s="112"/>
      <c r="G15" s="112">
        <f t="shared" si="0"/>
        <v>0</v>
      </c>
      <c r="H15" s="134"/>
    </row>
    <row r="16" spans="1:8" s="72" customFormat="1" x14ac:dyDescent="0.25">
      <c r="A16" s="152"/>
      <c r="B16" s="1"/>
      <c r="C16" s="2"/>
      <c r="D16" s="1"/>
      <c r="E16" s="23"/>
      <c r="F16" s="112"/>
      <c r="G16" s="112"/>
      <c r="H16" s="134"/>
    </row>
    <row r="17" spans="1:8" s="72" customFormat="1" x14ac:dyDescent="0.25">
      <c r="A17" s="152"/>
      <c r="B17" s="1" t="s">
        <v>1049</v>
      </c>
      <c r="C17" s="76" t="s">
        <v>904</v>
      </c>
      <c r="D17" s="1"/>
      <c r="E17" s="23"/>
      <c r="F17" s="112"/>
      <c r="G17" s="112"/>
      <c r="H17" s="134"/>
    </row>
    <row r="18" spans="1:8" s="72" customFormat="1" x14ac:dyDescent="0.25">
      <c r="A18" s="152"/>
      <c r="B18" s="23"/>
      <c r="C18" s="76" t="s">
        <v>905</v>
      </c>
      <c r="D18" s="60" t="s">
        <v>90</v>
      </c>
      <c r="E18" s="23">
        <v>3</v>
      </c>
      <c r="F18" s="112"/>
      <c r="G18" s="112">
        <f t="shared" ref="G18:G22" si="1">$E18*F18</f>
        <v>0</v>
      </c>
      <c r="H18" s="134"/>
    </row>
    <row r="19" spans="1:8" s="72" customFormat="1" x14ac:dyDescent="0.25">
      <c r="A19" s="152"/>
      <c r="B19" s="23"/>
      <c r="C19" s="76" t="s">
        <v>906</v>
      </c>
      <c r="D19" s="60" t="s">
        <v>90</v>
      </c>
      <c r="E19" s="23">
        <v>1</v>
      </c>
      <c r="F19" s="112"/>
      <c r="G19" s="112">
        <f t="shared" si="1"/>
        <v>0</v>
      </c>
      <c r="H19" s="134"/>
    </row>
    <row r="20" spans="1:8" s="72" customFormat="1" x14ac:dyDescent="0.25">
      <c r="A20" s="152"/>
      <c r="B20" s="23"/>
      <c r="C20" s="76" t="s">
        <v>907</v>
      </c>
      <c r="D20" s="60" t="s">
        <v>90</v>
      </c>
      <c r="E20" s="23">
        <v>6</v>
      </c>
      <c r="F20" s="112"/>
      <c r="G20" s="112">
        <f t="shared" si="1"/>
        <v>0</v>
      </c>
      <c r="H20" s="134"/>
    </row>
    <row r="21" spans="1:8" s="72" customFormat="1" x14ac:dyDescent="0.25">
      <c r="A21" s="152"/>
      <c r="B21" s="23"/>
      <c r="C21" s="76" t="s">
        <v>908</v>
      </c>
      <c r="D21" s="60" t="s">
        <v>90</v>
      </c>
      <c r="E21" s="23">
        <v>8</v>
      </c>
      <c r="F21" s="112"/>
      <c r="G21" s="112">
        <f t="shared" si="1"/>
        <v>0</v>
      </c>
      <c r="H21" s="134"/>
    </row>
    <row r="22" spans="1:8" s="72" customFormat="1" x14ac:dyDescent="0.25">
      <c r="A22" s="152"/>
      <c r="B22" s="23"/>
      <c r="C22" s="76" t="s">
        <v>909</v>
      </c>
      <c r="D22" s="60" t="s">
        <v>90</v>
      </c>
      <c r="E22" s="23">
        <v>2</v>
      </c>
      <c r="F22" s="112"/>
      <c r="G22" s="112">
        <f t="shared" si="1"/>
        <v>0</v>
      </c>
      <c r="H22" s="134"/>
    </row>
    <row r="23" spans="1:8" s="72" customFormat="1" x14ac:dyDescent="0.25">
      <c r="A23" s="152"/>
      <c r="B23" s="23"/>
      <c r="C23" s="76"/>
      <c r="D23" s="60"/>
      <c r="E23" s="23"/>
      <c r="F23" s="112"/>
      <c r="G23" s="112"/>
      <c r="H23" s="134"/>
    </row>
    <row r="24" spans="1:8" s="72" customFormat="1" x14ac:dyDescent="0.25">
      <c r="A24" s="152"/>
      <c r="B24" s="1" t="s">
        <v>1050</v>
      </c>
      <c r="C24" s="181" t="s">
        <v>910</v>
      </c>
      <c r="D24" s="215"/>
      <c r="E24" s="215"/>
      <c r="F24" s="112"/>
      <c r="G24" s="112"/>
      <c r="H24" s="134"/>
    </row>
    <row r="25" spans="1:8" s="72" customFormat="1" x14ac:dyDescent="0.25">
      <c r="A25" s="152"/>
      <c r="B25" s="23"/>
      <c r="C25" s="181" t="s">
        <v>911</v>
      </c>
      <c r="D25" s="60" t="s">
        <v>90</v>
      </c>
      <c r="E25" s="23">
        <v>8</v>
      </c>
      <c r="F25" s="112"/>
      <c r="G25" s="112">
        <f t="shared" ref="G25:G29" si="2">$E25*F25</f>
        <v>0</v>
      </c>
      <c r="H25" s="134"/>
    </row>
    <row r="26" spans="1:8" s="72" customFormat="1" x14ac:dyDescent="0.25">
      <c r="A26" s="152"/>
      <c r="B26" s="23"/>
      <c r="C26" s="181" t="s">
        <v>912</v>
      </c>
      <c r="D26" s="60" t="s">
        <v>90</v>
      </c>
      <c r="E26" s="23">
        <v>5</v>
      </c>
      <c r="F26" s="112"/>
      <c r="G26" s="112">
        <f t="shared" si="2"/>
        <v>0</v>
      </c>
      <c r="H26" s="134"/>
    </row>
    <row r="27" spans="1:8" s="72" customFormat="1" x14ac:dyDescent="0.25">
      <c r="A27" s="152"/>
      <c r="B27" s="23"/>
      <c r="C27" s="181" t="s">
        <v>913</v>
      </c>
      <c r="D27" s="60" t="s">
        <v>914</v>
      </c>
      <c r="E27" s="23">
        <v>18</v>
      </c>
      <c r="F27" s="112"/>
      <c r="G27" s="112">
        <f t="shared" si="2"/>
        <v>0</v>
      </c>
      <c r="H27" s="134"/>
    </row>
    <row r="28" spans="1:8" s="72" customFormat="1" x14ac:dyDescent="0.25">
      <c r="A28" s="152"/>
      <c r="B28" s="23"/>
      <c r="C28" s="181" t="s">
        <v>915</v>
      </c>
      <c r="D28" s="60" t="s">
        <v>90</v>
      </c>
      <c r="E28" s="23">
        <v>3</v>
      </c>
      <c r="F28" s="112"/>
      <c r="G28" s="112">
        <f t="shared" si="2"/>
        <v>0</v>
      </c>
      <c r="H28" s="134"/>
    </row>
    <row r="29" spans="1:8" s="72" customFormat="1" x14ac:dyDescent="0.25">
      <c r="A29" s="152"/>
      <c r="B29" s="23"/>
      <c r="C29" s="181" t="s">
        <v>916</v>
      </c>
      <c r="D29" s="60" t="s">
        <v>90</v>
      </c>
      <c r="E29" s="23">
        <v>25</v>
      </c>
      <c r="F29" s="112"/>
      <c r="G29" s="112">
        <f t="shared" si="2"/>
        <v>0</v>
      </c>
      <c r="H29" s="61"/>
    </row>
    <row r="30" spans="1:8" s="72" customFormat="1" x14ac:dyDescent="0.25">
      <c r="A30" s="152"/>
      <c r="B30" s="23"/>
      <c r="C30" s="181"/>
      <c r="D30" s="60"/>
      <c r="E30" s="23"/>
      <c r="F30" s="112"/>
      <c r="G30" s="112"/>
      <c r="H30" s="61"/>
    </row>
    <row r="31" spans="1:8" s="72" customFormat="1" x14ac:dyDescent="0.25">
      <c r="A31" s="152"/>
      <c r="B31" s="1" t="s">
        <v>1051</v>
      </c>
      <c r="C31" s="61" t="s">
        <v>917</v>
      </c>
      <c r="D31" s="60" t="s">
        <v>345</v>
      </c>
      <c r="E31" s="23">
        <v>15</v>
      </c>
      <c r="F31" s="112"/>
      <c r="G31" s="112">
        <f>$E31*F31</f>
        <v>0</v>
      </c>
      <c r="H31" s="61"/>
    </row>
    <row r="32" spans="1:8" s="72" customFormat="1" x14ac:dyDescent="0.25">
      <c r="A32" s="152"/>
      <c r="B32" s="23"/>
      <c r="C32" s="61"/>
      <c r="D32" s="60"/>
      <c r="E32" s="23"/>
      <c r="F32" s="112"/>
      <c r="G32" s="112"/>
      <c r="H32" s="61"/>
    </row>
    <row r="33" spans="1:8" s="72" customFormat="1" x14ac:dyDescent="0.25">
      <c r="A33" s="152"/>
      <c r="B33" s="126" t="s">
        <v>1017</v>
      </c>
      <c r="C33" s="172" t="s">
        <v>108</v>
      </c>
      <c r="D33" s="171"/>
      <c r="E33" s="162"/>
      <c r="F33" s="211"/>
      <c r="G33" s="220">
        <f>SUM(G11:G32)</f>
        <v>0</v>
      </c>
      <c r="H33" s="307"/>
    </row>
    <row r="34" spans="1:8" s="72" customFormat="1" x14ac:dyDescent="0.25">
      <c r="A34" s="152"/>
      <c r="B34" s="23"/>
      <c r="C34" s="61"/>
      <c r="D34" s="60"/>
      <c r="E34" s="23"/>
      <c r="F34" s="112"/>
      <c r="G34" s="112"/>
      <c r="H34" s="61"/>
    </row>
    <row r="35" spans="1:8" s="72" customFormat="1" x14ac:dyDescent="0.25">
      <c r="A35" s="152"/>
      <c r="B35" s="126" t="s">
        <v>1018</v>
      </c>
      <c r="C35" s="172" t="s">
        <v>44</v>
      </c>
      <c r="D35" s="171"/>
      <c r="E35" s="162"/>
      <c r="F35" s="211"/>
      <c r="G35" s="211"/>
      <c r="H35" s="307"/>
    </row>
    <row r="36" spans="1:8" s="72" customFormat="1" x14ac:dyDescent="0.25">
      <c r="A36" s="152"/>
      <c r="B36" s="1"/>
      <c r="C36" s="15"/>
      <c r="D36" s="22"/>
      <c r="E36" s="23"/>
      <c r="F36" s="112"/>
      <c r="G36" s="112"/>
      <c r="H36" s="61"/>
    </row>
    <row r="37" spans="1:8" s="72" customFormat="1" ht="22.5" x14ac:dyDescent="0.25">
      <c r="A37" s="152"/>
      <c r="B37" s="1" t="s">
        <v>1052</v>
      </c>
      <c r="C37" s="61" t="s">
        <v>918</v>
      </c>
      <c r="D37" s="1" t="s">
        <v>919</v>
      </c>
      <c r="E37" s="182">
        <v>2500</v>
      </c>
      <c r="F37" s="112"/>
      <c r="G37" s="112">
        <f t="shared" ref="G37:G44" si="3">$E37*F37</f>
        <v>0</v>
      </c>
      <c r="H37" s="61"/>
    </row>
    <row r="38" spans="1:8" s="72" customFormat="1" ht="56.25" x14ac:dyDescent="0.25">
      <c r="A38" s="152"/>
      <c r="B38" s="1" t="s">
        <v>1053</v>
      </c>
      <c r="C38" s="2" t="s">
        <v>920</v>
      </c>
      <c r="D38" s="1" t="s">
        <v>921</v>
      </c>
      <c r="E38" s="60">
        <v>250</v>
      </c>
      <c r="F38" s="112"/>
      <c r="G38" s="112">
        <f t="shared" si="3"/>
        <v>0</v>
      </c>
      <c r="H38" s="134"/>
    </row>
    <row r="39" spans="1:8" s="72" customFormat="1" ht="22.5" x14ac:dyDescent="0.25">
      <c r="A39" s="152"/>
      <c r="B39" s="1" t="s">
        <v>1054</v>
      </c>
      <c r="C39" s="183" t="s">
        <v>922</v>
      </c>
      <c r="D39" s="1" t="s">
        <v>921</v>
      </c>
      <c r="E39" s="60">
        <f>E37*0.2*1.2</f>
        <v>600</v>
      </c>
      <c r="F39" s="112"/>
      <c r="G39" s="112">
        <f t="shared" si="3"/>
        <v>0</v>
      </c>
      <c r="H39" s="61"/>
    </row>
    <row r="40" spans="1:8" s="72" customFormat="1" ht="67.5" x14ac:dyDescent="0.25">
      <c r="A40" s="152"/>
      <c r="B40" s="1" t="s">
        <v>1055</v>
      </c>
      <c r="C40" s="184" t="s">
        <v>923</v>
      </c>
      <c r="D40" s="1" t="s">
        <v>914</v>
      </c>
      <c r="E40" s="60">
        <v>1750</v>
      </c>
      <c r="F40" s="112"/>
      <c r="G40" s="112">
        <f t="shared" si="3"/>
        <v>0</v>
      </c>
      <c r="H40" s="61"/>
    </row>
    <row r="41" spans="1:8" s="72" customFormat="1" x14ac:dyDescent="0.25">
      <c r="A41" s="152"/>
      <c r="B41" s="1" t="s">
        <v>1056</v>
      </c>
      <c r="C41" s="184" t="s">
        <v>924</v>
      </c>
      <c r="D41" s="1" t="s">
        <v>925</v>
      </c>
      <c r="E41" s="60">
        <v>8750</v>
      </c>
      <c r="F41" s="112"/>
      <c r="G41" s="112">
        <f t="shared" si="3"/>
        <v>0</v>
      </c>
      <c r="H41" s="61"/>
    </row>
    <row r="42" spans="1:8" s="72" customFormat="1" ht="45" x14ac:dyDescent="0.25">
      <c r="A42" s="152"/>
      <c r="B42" s="1" t="s">
        <v>1057</v>
      </c>
      <c r="C42" s="185" t="s">
        <v>926</v>
      </c>
      <c r="D42" s="1" t="s">
        <v>919</v>
      </c>
      <c r="E42" s="60">
        <v>210</v>
      </c>
      <c r="F42" s="112"/>
      <c r="G42" s="112">
        <f t="shared" si="3"/>
        <v>0</v>
      </c>
      <c r="H42" s="61"/>
    </row>
    <row r="43" spans="1:8" s="72" customFormat="1" ht="33.75" x14ac:dyDescent="0.25">
      <c r="A43" s="152"/>
      <c r="B43" s="1" t="s">
        <v>1058</v>
      </c>
      <c r="C43" s="76" t="s">
        <v>1151</v>
      </c>
      <c r="D43" s="1" t="s">
        <v>345</v>
      </c>
      <c r="E43" s="60">
        <v>4.75</v>
      </c>
      <c r="F43" s="112"/>
      <c r="G43" s="112">
        <f t="shared" si="3"/>
        <v>0</v>
      </c>
      <c r="H43" s="61"/>
    </row>
    <row r="44" spans="1:8" s="72" customFormat="1" ht="45" x14ac:dyDescent="0.25">
      <c r="A44" s="152"/>
      <c r="B44" s="1" t="s">
        <v>1059</v>
      </c>
      <c r="C44" s="2" t="s">
        <v>927</v>
      </c>
      <c r="D44" s="186" t="s">
        <v>105</v>
      </c>
      <c r="E44" s="60">
        <v>500</v>
      </c>
      <c r="F44" s="112"/>
      <c r="G44" s="112">
        <f t="shared" si="3"/>
        <v>0</v>
      </c>
      <c r="H44" s="61"/>
    </row>
    <row r="45" spans="1:8" s="72" customFormat="1" x14ac:dyDescent="0.25">
      <c r="A45" s="152"/>
      <c r="B45" s="1"/>
      <c r="C45" s="2"/>
      <c r="D45" s="186"/>
      <c r="E45" s="60"/>
      <c r="F45" s="112"/>
      <c r="G45" s="112"/>
      <c r="H45" s="61"/>
    </row>
    <row r="46" spans="1:8" s="72" customFormat="1" x14ac:dyDescent="0.25">
      <c r="A46" s="152"/>
      <c r="B46" s="126" t="s">
        <v>1018</v>
      </c>
      <c r="C46" s="172" t="s">
        <v>1037</v>
      </c>
      <c r="D46" s="171"/>
      <c r="E46" s="162"/>
      <c r="F46" s="211"/>
      <c r="G46" s="220">
        <f>SUM(G36:G45)</f>
        <v>0</v>
      </c>
      <c r="H46" s="307"/>
    </row>
    <row r="47" spans="1:8" s="72" customFormat="1" x14ac:dyDescent="0.25">
      <c r="A47" s="152"/>
      <c r="B47" s="1"/>
      <c r="C47" s="2"/>
      <c r="D47" s="186"/>
      <c r="E47" s="60"/>
      <c r="F47" s="112"/>
      <c r="G47" s="112"/>
      <c r="H47" s="61"/>
    </row>
    <row r="48" spans="1:8" s="72" customFormat="1" x14ac:dyDescent="0.25">
      <c r="A48" s="152"/>
      <c r="B48" s="126" t="s">
        <v>1019</v>
      </c>
      <c r="C48" s="172" t="s">
        <v>1014</v>
      </c>
      <c r="D48" s="171"/>
      <c r="E48" s="162"/>
      <c r="F48" s="211"/>
      <c r="G48" s="211"/>
      <c r="H48" s="307"/>
    </row>
    <row r="49" spans="1:8" s="72" customFormat="1" x14ac:dyDescent="0.25">
      <c r="A49" s="152"/>
      <c r="B49" s="1"/>
      <c r="C49" s="15"/>
      <c r="D49" s="22"/>
      <c r="E49" s="23"/>
      <c r="F49" s="112"/>
      <c r="G49" s="112"/>
      <c r="H49" s="61"/>
    </row>
    <row r="50" spans="1:8" s="72" customFormat="1" x14ac:dyDescent="0.25">
      <c r="A50" s="152"/>
      <c r="B50" s="210"/>
      <c r="C50" s="173" t="s">
        <v>1061</v>
      </c>
      <c r="D50" s="235"/>
      <c r="E50" s="236"/>
      <c r="F50" s="230"/>
      <c r="G50" s="230"/>
      <c r="H50" s="285"/>
    </row>
    <row r="51" spans="1:8" s="72" customFormat="1" x14ac:dyDescent="0.25">
      <c r="A51" s="152"/>
      <c r="B51" s="1"/>
      <c r="C51" s="2"/>
      <c r="D51" s="22"/>
      <c r="E51" s="23"/>
      <c r="F51" s="112"/>
      <c r="G51" s="112"/>
      <c r="H51" s="61"/>
    </row>
    <row r="52" spans="1:8" s="72" customFormat="1" ht="33.75" x14ac:dyDescent="0.25">
      <c r="A52" s="152"/>
      <c r="B52" s="1"/>
      <c r="C52" s="187" t="s">
        <v>928</v>
      </c>
      <c r="D52" s="1"/>
      <c r="E52" s="182"/>
      <c r="F52" s="112"/>
      <c r="G52" s="112"/>
      <c r="H52" s="61"/>
    </row>
    <row r="53" spans="1:8" s="72" customFormat="1" x14ac:dyDescent="0.25">
      <c r="A53" s="152"/>
      <c r="B53" s="1" t="s">
        <v>1060</v>
      </c>
      <c r="C53" s="187" t="s">
        <v>929</v>
      </c>
      <c r="D53" s="1" t="s">
        <v>90</v>
      </c>
      <c r="E53" s="182">
        <f>SUM(E58:E61)</f>
        <v>10</v>
      </c>
      <c r="F53" s="112"/>
      <c r="G53" s="112">
        <f t="shared" ref="G53:G56" si="4">$E53*F53</f>
        <v>0</v>
      </c>
      <c r="H53" s="61"/>
    </row>
    <row r="54" spans="1:8" s="72" customFormat="1" x14ac:dyDescent="0.25">
      <c r="A54" s="152"/>
      <c r="B54" s="1" t="s">
        <v>1063</v>
      </c>
      <c r="C54" s="2" t="s">
        <v>930</v>
      </c>
      <c r="D54" s="1" t="s">
        <v>90</v>
      </c>
      <c r="E54" s="182">
        <f>SUM(E62:E81)</f>
        <v>1678</v>
      </c>
      <c r="F54" s="112"/>
      <c r="G54" s="112">
        <f t="shared" si="4"/>
        <v>0</v>
      </c>
      <c r="H54" s="61"/>
    </row>
    <row r="55" spans="1:8" s="72" customFormat="1" x14ac:dyDescent="0.25">
      <c r="A55" s="152"/>
      <c r="B55" s="1" t="s">
        <v>1064</v>
      </c>
      <c r="C55" s="2" t="s">
        <v>931</v>
      </c>
      <c r="D55" s="1" t="s">
        <v>90</v>
      </c>
      <c r="E55" s="182">
        <f>E82</f>
        <v>72</v>
      </c>
      <c r="F55" s="112"/>
      <c r="G55" s="112">
        <f t="shared" si="4"/>
        <v>0</v>
      </c>
      <c r="H55" s="61"/>
    </row>
    <row r="56" spans="1:8" s="72" customFormat="1" x14ac:dyDescent="0.25">
      <c r="A56" s="152"/>
      <c r="B56" s="1" t="s">
        <v>1065</v>
      </c>
      <c r="C56" s="2" t="s">
        <v>932</v>
      </c>
      <c r="D56" s="1" t="s">
        <v>90</v>
      </c>
      <c r="E56" s="182">
        <v>168</v>
      </c>
      <c r="F56" s="112"/>
      <c r="G56" s="112">
        <f t="shared" si="4"/>
        <v>0</v>
      </c>
      <c r="H56" s="61"/>
    </row>
    <row r="57" spans="1:8" s="72" customFormat="1" x14ac:dyDescent="0.25">
      <c r="A57" s="152"/>
      <c r="B57" s="1" t="s">
        <v>1066</v>
      </c>
      <c r="C57" s="187" t="s">
        <v>933</v>
      </c>
      <c r="D57" s="1"/>
      <c r="E57" s="182"/>
      <c r="F57" s="112"/>
      <c r="G57" s="112"/>
      <c r="H57" s="61"/>
    </row>
    <row r="58" spans="1:8" s="72" customFormat="1" x14ac:dyDescent="0.25">
      <c r="A58" s="152"/>
      <c r="B58" s="1" t="s">
        <v>1067</v>
      </c>
      <c r="C58" s="189" t="s">
        <v>934</v>
      </c>
      <c r="D58" s="1" t="s">
        <v>90</v>
      </c>
      <c r="E58" s="182">
        <v>2</v>
      </c>
      <c r="F58" s="112"/>
      <c r="G58" s="112">
        <f t="shared" ref="G58:G83" si="5">$E58*F58</f>
        <v>0</v>
      </c>
      <c r="H58" s="61"/>
    </row>
    <row r="59" spans="1:8" s="72" customFormat="1" x14ac:dyDescent="0.25">
      <c r="A59" s="152"/>
      <c r="B59" s="1" t="s">
        <v>1068</v>
      </c>
      <c r="C59" s="190" t="s">
        <v>935</v>
      </c>
      <c r="D59" s="1" t="s">
        <v>90</v>
      </c>
      <c r="E59" s="182">
        <v>2</v>
      </c>
      <c r="F59" s="112"/>
      <c r="G59" s="112">
        <f t="shared" si="5"/>
        <v>0</v>
      </c>
      <c r="H59" s="61"/>
    </row>
    <row r="60" spans="1:8" s="72" customFormat="1" x14ac:dyDescent="0.25">
      <c r="A60" s="152"/>
      <c r="B60" s="1" t="s">
        <v>1069</v>
      </c>
      <c r="C60" s="190" t="s">
        <v>936</v>
      </c>
      <c r="D60" s="1" t="s">
        <v>90</v>
      </c>
      <c r="E60" s="182">
        <v>3</v>
      </c>
      <c r="F60" s="112"/>
      <c r="G60" s="112">
        <f t="shared" si="5"/>
        <v>0</v>
      </c>
      <c r="H60" s="61"/>
    </row>
    <row r="61" spans="1:8" s="72" customFormat="1" x14ac:dyDescent="0.25">
      <c r="A61" s="152"/>
      <c r="B61" s="1" t="s">
        <v>1070</v>
      </c>
      <c r="C61" s="190" t="s">
        <v>937</v>
      </c>
      <c r="D61" s="1" t="s">
        <v>90</v>
      </c>
      <c r="E61" s="182">
        <v>3</v>
      </c>
      <c r="F61" s="112"/>
      <c r="G61" s="112">
        <f t="shared" si="5"/>
        <v>0</v>
      </c>
      <c r="H61" s="61"/>
    </row>
    <row r="62" spans="1:8" s="72" customFormat="1" x14ac:dyDescent="0.25">
      <c r="A62" s="152"/>
      <c r="B62" s="1" t="s">
        <v>1071</v>
      </c>
      <c r="C62" s="159" t="s">
        <v>938</v>
      </c>
      <c r="D62" s="191" t="s">
        <v>90</v>
      </c>
      <c r="E62" s="182">
        <v>72</v>
      </c>
      <c r="F62" s="112"/>
      <c r="G62" s="112">
        <f t="shared" si="5"/>
        <v>0</v>
      </c>
      <c r="H62" s="61"/>
    </row>
    <row r="63" spans="1:8" s="72" customFormat="1" x14ac:dyDescent="0.25">
      <c r="A63" s="152"/>
      <c r="B63" s="1" t="s">
        <v>1072</v>
      </c>
      <c r="C63" s="190" t="s">
        <v>939</v>
      </c>
      <c r="D63" s="191" t="s">
        <v>90</v>
      </c>
      <c r="E63" s="182">
        <v>148</v>
      </c>
      <c r="F63" s="112"/>
      <c r="G63" s="112">
        <f t="shared" si="5"/>
        <v>0</v>
      </c>
      <c r="H63" s="61"/>
    </row>
    <row r="64" spans="1:8" s="72" customFormat="1" x14ac:dyDescent="0.25">
      <c r="A64" s="152"/>
      <c r="B64" s="1" t="s">
        <v>1073</v>
      </c>
      <c r="C64" s="192" t="s">
        <v>940</v>
      </c>
      <c r="D64" s="191" t="s">
        <v>90</v>
      </c>
      <c r="E64" s="182">
        <v>372</v>
      </c>
      <c r="F64" s="112"/>
      <c r="G64" s="112">
        <f t="shared" si="5"/>
        <v>0</v>
      </c>
      <c r="H64" s="61"/>
    </row>
    <row r="65" spans="1:8" s="72" customFormat="1" x14ac:dyDescent="0.25">
      <c r="A65" s="152"/>
      <c r="B65" s="1" t="s">
        <v>1074</v>
      </c>
      <c r="C65" s="192" t="s">
        <v>941</v>
      </c>
      <c r="D65" s="191" t="s">
        <v>90</v>
      </c>
      <c r="E65" s="182">
        <v>28</v>
      </c>
      <c r="F65" s="112"/>
      <c r="G65" s="112">
        <f t="shared" si="5"/>
        <v>0</v>
      </c>
      <c r="H65" s="61"/>
    </row>
    <row r="66" spans="1:8" s="72" customFormat="1" x14ac:dyDescent="0.25">
      <c r="A66" s="152"/>
      <c r="B66" s="1" t="s">
        <v>1075</v>
      </c>
      <c r="C66" s="159" t="s">
        <v>942</v>
      </c>
      <c r="D66" s="191" t="s">
        <v>90</v>
      </c>
      <c r="E66" s="182">
        <v>19</v>
      </c>
      <c r="F66" s="112"/>
      <c r="G66" s="112">
        <f t="shared" si="5"/>
        <v>0</v>
      </c>
      <c r="H66" s="61"/>
    </row>
    <row r="67" spans="1:8" s="72" customFormat="1" x14ac:dyDescent="0.25">
      <c r="A67" s="152"/>
      <c r="B67" s="1" t="s">
        <v>1076</v>
      </c>
      <c r="C67" s="189" t="s">
        <v>943</v>
      </c>
      <c r="D67" s="191" t="s">
        <v>90</v>
      </c>
      <c r="E67" s="182">
        <v>124</v>
      </c>
      <c r="F67" s="112"/>
      <c r="G67" s="112">
        <f t="shared" si="5"/>
        <v>0</v>
      </c>
      <c r="H67" s="61"/>
    </row>
    <row r="68" spans="1:8" s="72" customFormat="1" ht="15" customHeight="1" x14ac:dyDescent="0.25">
      <c r="A68" s="152"/>
      <c r="B68" s="1" t="s">
        <v>1077</v>
      </c>
      <c r="C68" s="193" t="s">
        <v>944</v>
      </c>
      <c r="D68" s="191" t="s">
        <v>90</v>
      </c>
      <c r="E68" s="182">
        <v>68</v>
      </c>
      <c r="F68" s="112"/>
      <c r="G68" s="112">
        <f t="shared" si="5"/>
        <v>0</v>
      </c>
      <c r="H68" s="61"/>
    </row>
    <row r="69" spans="1:8" s="72" customFormat="1" x14ac:dyDescent="0.25">
      <c r="A69" s="152"/>
      <c r="B69" s="1" t="s">
        <v>1078</v>
      </c>
      <c r="C69" s="189" t="s">
        <v>945</v>
      </c>
      <c r="D69" s="191" t="s">
        <v>90</v>
      </c>
      <c r="E69" s="182">
        <v>294</v>
      </c>
      <c r="F69" s="112"/>
      <c r="G69" s="112">
        <f t="shared" si="5"/>
        <v>0</v>
      </c>
      <c r="H69" s="61"/>
    </row>
    <row r="70" spans="1:8" s="72" customFormat="1" x14ac:dyDescent="0.25">
      <c r="A70" s="152"/>
      <c r="B70" s="1" t="s">
        <v>1079</v>
      </c>
      <c r="C70" s="189" t="s">
        <v>946</v>
      </c>
      <c r="D70" s="191" t="s">
        <v>90</v>
      </c>
      <c r="E70" s="182">
        <v>66</v>
      </c>
      <c r="F70" s="112"/>
      <c r="G70" s="112">
        <f t="shared" si="5"/>
        <v>0</v>
      </c>
      <c r="H70" s="61"/>
    </row>
    <row r="71" spans="1:8" s="72" customFormat="1" x14ac:dyDescent="0.25">
      <c r="A71" s="152"/>
      <c r="B71" s="1" t="s">
        <v>1080</v>
      </c>
      <c r="C71" s="189" t="s">
        <v>947</v>
      </c>
      <c r="D71" s="191" t="s">
        <v>90</v>
      </c>
      <c r="E71" s="182">
        <v>83</v>
      </c>
      <c r="F71" s="112"/>
      <c r="G71" s="112">
        <f t="shared" si="5"/>
        <v>0</v>
      </c>
      <c r="H71" s="61"/>
    </row>
    <row r="72" spans="1:8" s="72" customFormat="1" x14ac:dyDescent="0.25">
      <c r="A72" s="152"/>
      <c r="B72" s="1" t="s">
        <v>1081</v>
      </c>
      <c r="C72" s="189" t="s">
        <v>948</v>
      </c>
      <c r="D72" s="191" t="s">
        <v>90</v>
      </c>
      <c r="E72" s="182">
        <v>15</v>
      </c>
      <c r="F72" s="112"/>
      <c r="G72" s="112">
        <f t="shared" si="5"/>
        <v>0</v>
      </c>
      <c r="H72" s="61"/>
    </row>
    <row r="73" spans="1:8" s="72" customFormat="1" x14ac:dyDescent="0.25">
      <c r="A73" s="152"/>
      <c r="B73" s="1" t="s">
        <v>1082</v>
      </c>
      <c r="C73" s="189" t="s">
        <v>949</v>
      </c>
      <c r="D73" s="191" t="s">
        <v>90</v>
      </c>
      <c r="E73" s="182">
        <v>174</v>
      </c>
      <c r="F73" s="112"/>
      <c r="G73" s="112">
        <f t="shared" si="5"/>
        <v>0</v>
      </c>
      <c r="H73" s="61"/>
    </row>
    <row r="74" spans="1:8" s="72" customFormat="1" x14ac:dyDescent="0.25">
      <c r="A74" s="152"/>
      <c r="B74" s="1" t="s">
        <v>1083</v>
      </c>
      <c r="C74" s="189" t="s">
        <v>950</v>
      </c>
      <c r="D74" s="191" t="s">
        <v>90</v>
      </c>
      <c r="E74" s="182">
        <v>36</v>
      </c>
      <c r="F74" s="112"/>
      <c r="G74" s="112">
        <f t="shared" si="5"/>
        <v>0</v>
      </c>
      <c r="H74" s="61"/>
    </row>
    <row r="75" spans="1:8" s="72" customFormat="1" x14ac:dyDescent="0.25">
      <c r="A75" s="152"/>
      <c r="B75" s="1" t="s">
        <v>1084</v>
      </c>
      <c r="C75" s="189" t="s">
        <v>951</v>
      </c>
      <c r="D75" s="191" t="s">
        <v>90</v>
      </c>
      <c r="E75" s="182">
        <v>19</v>
      </c>
      <c r="F75" s="112"/>
      <c r="G75" s="112">
        <f t="shared" si="5"/>
        <v>0</v>
      </c>
      <c r="H75" s="61"/>
    </row>
    <row r="76" spans="1:8" s="72" customFormat="1" x14ac:dyDescent="0.25">
      <c r="A76" s="152"/>
      <c r="B76" s="1" t="s">
        <v>1085</v>
      </c>
      <c r="C76" s="194" t="s">
        <v>952</v>
      </c>
      <c r="D76" s="191" t="s">
        <v>90</v>
      </c>
      <c r="E76" s="182">
        <v>30</v>
      </c>
      <c r="F76" s="112"/>
      <c r="G76" s="112">
        <f t="shared" si="5"/>
        <v>0</v>
      </c>
      <c r="H76" s="61"/>
    </row>
    <row r="77" spans="1:8" s="72" customFormat="1" x14ac:dyDescent="0.25">
      <c r="A77" s="152"/>
      <c r="B77" s="1" t="s">
        <v>1086</v>
      </c>
      <c r="C77" s="189" t="s">
        <v>953</v>
      </c>
      <c r="D77" s="191" t="s">
        <v>90</v>
      </c>
      <c r="E77" s="182">
        <v>3</v>
      </c>
      <c r="F77" s="112"/>
      <c r="G77" s="112">
        <f t="shared" si="5"/>
        <v>0</v>
      </c>
      <c r="H77" s="61"/>
    </row>
    <row r="78" spans="1:8" s="72" customFormat="1" x14ac:dyDescent="0.25">
      <c r="A78" s="152"/>
      <c r="B78" s="1" t="s">
        <v>1087</v>
      </c>
      <c r="C78" s="190" t="s">
        <v>954</v>
      </c>
      <c r="D78" s="191" t="s">
        <v>90</v>
      </c>
      <c r="E78" s="182">
        <v>7</v>
      </c>
      <c r="F78" s="112"/>
      <c r="G78" s="112">
        <f t="shared" si="5"/>
        <v>0</v>
      </c>
      <c r="H78" s="61"/>
    </row>
    <row r="79" spans="1:8" s="72" customFormat="1" x14ac:dyDescent="0.25">
      <c r="A79" s="152"/>
      <c r="B79" s="1" t="s">
        <v>1088</v>
      </c>
      <c r="C79" s="159" t="s">
        <v>955</v>
      </c>
      <c r="D79" s="191" t="s">
        <v>90</v>
      </c>
      <c r="E79" s="182">
        <v>29</v>
      </c>
      <c r="F79" s="112"/>
      <c r="G79" s="112">
        <f t="shared" si="5"/>
        <v>0</v>
      </c>
      <c r="H79" s="61"/>
    </row>
    <row r="80" spans="1:8" s="72" customFormat="1" x14ac:dyDescent="0.25">
      <c r="A80" s="152"/>
      <c r="B80" s="1" t="s">
        <v>1089</v>
      </c>
      <c r="C80" s="159" t="s">
        <v>956</v>
      </c>
      <c r="D80" s="191" t="s">
        <v>90</v>
      </c>
      <c r="E80" s="182">
        <v>20</v>
      </c>
      <c r="F80" s="112"/>
      <c r="G80" s="112">
        <f t="shared" si="5"/>
        <v>0</v>
      </c>
      <c r="H80" s="61"/>
    </row>
    <row r="81" spans="1:8" s="72" customFormat="1" x14ac:dyDescent="0.25">
      <c r="A81" s="152"/>
      <c r="B81" s="1" t="s">
        <v>1090</v>
      </c>
      <c r="C81" s="189" t="s">
        <v>957</v>
      </c>
      <c r="D81" s="191" t="s">
        <v>90</v>
      </c>
      <c r="E81" s="182">
        <v>71</v>
      </c>
      <c r="F81" s="112"/>
      <c r="G81" s="112">
        <f t="shared" si="5"/>
        <v>0</v>
      </c>
      <c r="H81" s="61"/>
    </row>
    <row r="82" spans="1:8" s="72" customFormat="1" x14ac:dyDescent="0.25">
      <c r="A82" s="152"/>
      <c r="B82" s="1" t="s">
        <v>1091</v>
      </c>
      <c r="C82" s="189" t="s">
        <v>958</v>
      </c>
      <c r="D82" s="191" t="s">
        <v>90</v>
      </c>
      <c r="E82" s="182">
        <v>72</v>
      </c>
      <c r="F82" s="112"/>
      <c r="G82" s="112">
        <f t="shared" si="5"/>
        <v>0</v>
      </c>
      <c r="H82" s="61"/>
    </row>
    <row r="83" spans="1:8" s="72" customFormat="1" x14ac:dyDescent="0.25">
      <c r="A83" s="152"/>
      <c r="B83" s="1" t="s">
        <v>1092</v>
      </c>
      <c r="C83" s="159" t="s">
        <v>959</v>
      </c>
      <c r="D83" s="191" t="s">
        <v>90</v>
      </c>
      <c r="E83" s="182">
        <v>168</v>
      </c>
      <c r="F83" s="112"/>
      <c r="G83" s="112">
        <f t="shared" si="5"/>
        <v>0</v>
      </c>
      <c r="H83" s="61"/>
    </row>
    <row r="84" spans="1:8" s="72" customFormat="1" x14ac:dyDescent="0.25">
      <c r="A84" s="152"/>
      <c r="B84" s="1"/>
      <c r="C84" s="159"/>
      <c r="D84" s="191"/>
      <c r="E84" s="182"/>
      <c r="F84" s="112"/>
      <c r="G84" s="112"/>
      <c r="H84" s="61"/>
    </row>
    <row r="85" spans="1:8" s="72" customFormat="1" x14ac:dyDescent="0.25">
      <c r="A85" s="152"/>
      <c r="B85" s="210"/>
      <c r="C85" s="237" t="s">
        <v>1062</v>
      </c>
      <c r="D85" s="238"/>
      <c r="E85" s="240"/>
      <c r="F85" s="230"/>
      <c r="G85" s="230"/>
      <c r="H85" s="285"/>
    </row>
    <row r="86" spans="1:8" s="72" customFormat="1" x14ac:dyDescent="0.25">
      <c r="A86" s="152"/>
      <c r="B86" s="1"/>
      <c r="C86" s="195"/>
      <c r="D86" s="196"/>
      <c r="E86" s="182"/>
      <c r="F86" s="112"/>
      <c r="G86" s="112"/>
      <c r="H86" s="61"/>
    </row>
    <row r="87" spans="1:8" s="72" customFormat="1" x14ac:dyDescent="0.25">
      <c r="A87" s="152"/>
      <c r="B87" s="1" t="s">
        <v>1093</v>
      </c>
      <c r="C87" s="197" t="s">
        <v>961</v>
      </c>
      <c r="D87" s="1" t="s">
        <v>637</v>
      </c>
      <c r="E87" s="242">
        <v>65.2</v>
      </c>
      <c r="F87" s="112"/>
      <c r="G87" s="112">
        <f t="shared" ref="G87:G89" si="6">$E87*F87</f>
        <v>0</v>
      </c>
      <c r="H87" s="61"/>
    </row>
    <row r="88" spans="1:8" s="72" customFormat="1" x14ac:dyDescent="0.25">
      <c r="A88" s="152"/>
      <c r="B88" s="1" t="s">
        <v>1094</v>
      </c>
      <c r="C88" s="197" t="s">
        <v>962</v>
      </c>
      <c r="D88" s="1" t="s">
        <v>637</v>
      </c>
      <c r="E88" s="242">
        <v>96.9</v>
      </c>
      <c r="F88" s="112"/>
      <c r="G88" s="112">
        <f t="shared" si="6"/>
        <v>0</v>
      </c>
      <c r="H88" s="61"/>
    </row>
    <row r="89" spans="1:8" s="72" customFormat="1" ht="22.5" x14ac:dyDescent="0.25">
      <c r="A89" s="152"/>
      <c r="B89" s="1" t="s">
        <v>1095</v>
      </c>
      <c r="C89" s="61" t="s">
        <v>963</v>
      </c>
      <c r="D89" s="1" t="s">
        <v>90</v>
      </c>
      <c r="E89" s="182">
        <v>30</v>
      </c>
      <c r="F89" s="112"/>
      <c r="G89" s="112">
        <f t="shared" si="6"/>
        <v>0</v>
      </c>
      <c r="H89" s="61"/>
    </row>
    <row r="90" spans="1:8" s="72" customFormat="1" x14ac:dyDescent="0.25">
      <c r="A90" s="152"/>
      <c r="B90" s="1"/>
      <c r="C90" s="61"/>
      <c r="D90" s="1"/>
      <c r="E90" s="182"/>
      <c r="F90" s="112"/>
      <c r="G90" s="112"/>
      <c r="H90" s="61"/>
    </row>
    <row r="91" spans="1:8" s="72" customFormat="1" x14ac:dyDescent="0.25">
      <c r="A91" s="339"/>
      <c r="B91" s="210"/>
      <c r="C91" s="173" t="s">
        <v>1096</v>
      </c>
      <c r="D91" s="239"/>
      <c r="E91" s="240"/>
      <c r="F91" s="230"/>
      <c r="G91" s="230"/>
      <c r="H91" s="285"/>
    </row>
    <row r="92" spans="1:8" s="72" customFormat="1" x14ac:dyDescent="0.25">
      <c r="A92" s="339"/>
      <c r="B92" s="1"/>
      <c r="C92" s="2"/>
      <c r="D92" s="191"/>
      <c r="E92" s="182"/>
      <c r="F92" s="112"/>
      <c r="G92" s="112"/>
      <c r="H92" s="61"/>
    </row>
    <row r="93" spans="1:8" s="72" customFormat="1" ht="67.5" x14ac:dyDescent="0.25">
      <c r="A93" s="339"/>
      <c r="B93" s="1" t="s">
        <v>1097</v>
      </c>
      <c r="C93" s="2" t="s">
        <v>964</v>
      </c>
      <c r="D93" s="1" t="s">
        <v>105</v>
      </c>
      <c r="E93" s="182">
        <v>1084</v>
      </c>
      <c r="F93" s="112"/>
      <c r="G93" s="112">
        <f t="shared" ref="G93:G97" si="7">$E93*F93</f>
        <v>0</v>
      </c>
      <c r="H93" s="61"/>
    </row>
    <row r="94" spans="1:8" s="72" customFormat="1" ht="33.75" x14ac:dyDescent="0.25">
      <c r="A94" s="339"/>
      <c r="B94" s="1" t="s">
        <v>1098</v>
      </c>
      <c r="C94" s="2" t="s">
        <v>965</v>
      </c>
      <c r="D94" s="1" t="s">
        <v>925</v>
      </c>
      <c r="E94" s="182">
        <v>4250</v>
      </c>
      <c r="F94" s="112"/>
      <c r="G94" s="112">
        <f t="shared" si="7"/>
        <v>0</v>
      </c>
      <c r="H94" s="61"/>
    </row>
    <row r="95" spans="1:8" s="72" customFormat="1" ht="33.75" x14ac:dyDescent="0.25">
      <c r="A95" s="339"/>
      <c r="B95" s="1" t="s">
        <v>1099</v>
      </c>
      <c r="C95" s="2" t="s">
        <v>966</v>
      </c>
      <c r="D95" s="1" t="s">
        <v>925</v>
      </c>
      <c r="E95" s="182">
        <f>E94</f>
        <v>4250</v>
      </c>
      <c r="F95" s="112"/>
      <c r="G95" s="112">
        <f t="shared" si="7"/>
        <v>0</v>
      </c>
      <c r="H95" s="61"/>
    </row>
    <row r="96" spans="1:8" s="72" customFormat="1" ht="33.75" x14ac:dyDescent="0.25">
      <c r="A96" s="339"/>
      <c r="B96" s="1" t="s">
        <v>1100</v>
      </c>
      <c r="C96" s="2" t="s">
        <v>1152</v>
      </c>
      <c r="D96" s="1" t="s">
        <v>925</v>
      </c>
      <c r="E96" s="182">
        <v>19200</v>
      </c>
      <c r="F96" s="112"/>
      <c r="G96" s="112">
        <f t="shared" si="7"/>
        <v>0</v>
      </c>
      <c r="H96" s="61"/>
    </row>
    <row r="97" spans="1:8" s="72" customFormat="1" ht="22.5" x14ac:dyDescent="0.25">
      <c r="A97" s="339"/>
      <c r="B97" s="1" t="s">
        <v>1101</v>
      </c>
      <c r="C97" s="2" t="s">
        <v>1153</v>
      </c>
      <c r="D97" s="1" t="s">
        <v>925</v>
      </c>
      <c r="E97" s="182">
        <f>E96</f>
        <v>19200</v>
      </c>
      <c r="F97" s="112"/>
      <c r="G97" s="112">
        <f t="shared" si="7"/>
        <v>0</v>
      </c>
      <c r="H97" s="61"/>
    </row>
    <row r="98" spans="1:8" s="72" customFormat="1" x14ac:dyDescent="0.25">
      <c r="A98" s="339"/>
      <c r="B98" s="188"/>
      <c r="C98" s="2"/>
      <c r="D98" s="1"/>
      <c r="E98" s="182"/>
      <c r="F98" s="112"/>
      <c r="G98" s="112"/>
      <c r="H98" s="61"/>
    </row>
    <row r="99" spans="1:8" s="72" customFormat="1" x14ac:dyDescent="0.25">
      <c r="A99" s="152"/>
      <c r="B99" s="126" t="s">
        <v>1019</v>
      </c>
      <c r="C99" s="172" t="s">
        <v>1038</v>
      </c>
      <c r="D99" s="171"/>
      <c r="E99" s="162"/>
      <c r="F99" s="211"/>
      <c r="G99" s="220">
        <f>SUM(G49:G98)</f>
        <v>0</v>
      </c>
      <c r="H99" s="307"/>
    </row>
    <row r="100" spans="1:8" s="72" customFormat="1" x14ac:dyDescent="0.25">
      <c r="A100" s="339"/>
      <c r="B100" s="1"/>
      <c r="C100" s="215"/>
      <c r="D100" s="215"/>
      <c r="E100" s="215"/>
      <c r="F100" s="112"/>
      <c r="G100" s="112"/>
      <c r="H100" s="61"/>
    </row>
    <row r="101" spans="1:8" s="72" customFormat="1" x14ac:dyDescent="0.25">
      <c r="A101" s="339"/>
      <c r="B101" s="126" t="s">
        <v>1020</v>
      </c>
      <c r="C101" s="172" t="s">
        <v>1015</v>
      </c>
      <c r="D101" s="171"/>
      <c r="E101" s="312"/>
      <c r="F101" s="211"/>
      <c r="G101" s="211"/>
      <c r="H101" s="307"/>
    </row>
    <row r="102" spans="1:8" s="72" customFormat="1" x14ac:dyDescent="0.25">
      <c r="A102" s="339"/>
      <c r="B102" s="1"/>
      <c r="C102" s="15"/>
      <c r="D102" s="22"/>
      <c r="E102" s="60"/>
      <c r="F102" s="112"/>
      <c r="G102" s="112"/>
      <c r="H102" s="61"/>
    </row>
    <row r="103" spans="1:8" s="72" customFormat="1" ht="45" x14ac:dyDescent="0.25">
      <c r="A103" s="339"/>
      <c r="B103" s="1" t="s">
        <v>1102</v>
      </c>
      <c r="C103" s="53" t="s">
        <v>967</v>
      </c>
      <c r="D103" s="67" t="s">
        <v>968</v>
      </c>
      <c r="E103" s="75">
        <v>20</v>
      </c>
      <c r="F103" s="112"/>
      <c r="G103" s="112">
        <f t="shared" ref="G103:G106" si="8">$E103*F103</f>
        <v>0</v>
      </c>
      <c r="H103" s="61"/>
    </row>
    <row r="104" spans="1:8" s="72" customFormat="1" ht="22.5" x14ac:dyDescent="0.25">
      <c r="A104" s="339"/>
      <c r="B104" s="1" t="s">
        <v>1103</v>
      </c>
      <c r="C104" s="53" t="s">
        <v>969</v>
      </c>
      <c r="D104" s="67" t="s">
        <v>105</v>
      </c>
      <c r="E104" s="75">
        <v>526</v>
      </c>
      <c r="F104" s="112"/>
      <c r="G104" s="112">
        <f t="shared" si="8"/>
        <v>0</v>
      </c>
      <c r="H104" s="61"/>
    </row>
    <row r="105" spans="1:8" s="72" customFormat="1" ht="33.75" x14ac:dyDescent="0.25">
      <c r="A105" s="339"/>
      <c r="B105" s="1" t="s">
        <v>1104</v>
      </c>
      <c r="C105" s="53" t="s">
        <v>970</v>
      </c>
      <c r="D105" s="67" t="s">
        <v>971</v>
      </c>
      <c r="E105" s="75">
        <v>246</v>
      </c>
      <c r="F105" s="112"/>
      <c r="G105" s="112">
        <f t="shared" si="8"/>
        <v>0</v>
      </c>
      <c r="H105" s="61"/>
    </row>
    <row r="106" spans="1:8" s="72" customFormat="1" ht="22.5" x14ac:dyDescent="0.25">
      <c r="A106" s="339"/>
      <c r="B106" s="1" t="s">
        <v>1105</v>
      </c>
      <c r="C106" s="53" t="s">
        <v>972</v>
      </c>
      <c r="D106" s="67" t="s">
        <v>345</v>
      </c>
      <c r="E106" s="75">
        <v>20</v>
      </c>
      <c r="F106" s="112"/>
      <c r="G106" s="112">
        <f t="shared" si="8"/>
        <v>0</v>
      </c>
      <c r="H106" s="61"/>
    </row>
    <row r="107" spans="1:8" s="72" customFormat="1" x14ac:dyDescent="0.25">
      <c r="A107" s="339"/>
      <c r="B107" s="56"/>
      <c r="C107" s="53"/>
      <c r="D107" s="67"/>
      <c r="E107" s="75"/>
      <c r="F107" s="112"/>
      <c r="G107" s="112"/>
      <c r="H107" s="61"/>
    </row>
    <row r="108" spans="1:8" s="72" customFormat="1" x14ac:dyDescent="0.25">
      <c r="A108" s="339"/>
      <c r="B108" s="126" t="s">
        <v>1020</v>
      </c>
      <c r="C108" s="172" t="s">
        <v>1039</v>
      </c>
      <c r="D108" s="171"/>
      <c r="E108" s="312"/>
      <c r="F108" s="211"/>
      <c r="G108" s="220">
        <f>SUM(G102:G107)</f>
        <v>0</v>
      </c>
      <c r="H108" s="307"/>
    </row>
    <row r="109" spans="1:8" s="72" customFormat="1" x14ac:dyDescent="0.25">
      <c r="A109" s="339"/>
      <c r="B109" s="1"/>
      <c r="C109" s="76"/>
      <c r="D109" s="1"/>
      <c r="E109" s="60"/>
      <c r="F109" s="112"/>
      <c r="G109" s="112"/>
      <c r="H109" s="61"/>
    </row>
    <row r="110" spans="1:8" s="72" customFormat="1" x14ac:dyDescent="0.25">
      <c r="A110" s="339"/>
      <c r="B110" s="126" t="s">
        <v>1021</v>
      </c>
      <c r="C110" s="108" t="s">
        <v>1016</v>
      </c>
      <c r="D110" s="126"/>
      <c r="E110" s="312"/>
      <c r="F110" s="211"/>
      <c r="G110" s="211"/>
      <c r="H110" s="307"/>
    </row>
    <row r="111" spans="1:8" s="72" customFormat="1" x14ac:dyDescent="0.25">
      <c r="A111" s="339"/>
      <c r="B111" s="1"/>
      <c r="C111" s="125"/>
      <c r="D111" s="1"/>
      <c r="E111" s="60"/>
      <c r="F111" s="112"/>
      <c r="G111" s="112"/>
      <c r="H111" s="61"/>
    </row>
    <row r="112" spans="1:8" s="72" customFormat="1" x14ac:dyDescent="0.25">
      <c r="A112" s="339"/>
      <c r="B112" s="222" t="s">
        <v>1106</v>
      </c>
      <c r="C112" s="224" t="s">
        <v>1040</v>
      </c>
      <c r="D112" s="222"/>
      <c r="E112" s="225"/>
      <c r="F112" s="223"/>
      <c r="G112" s="223"/>
      <c r="H112" s="313"/>
    </row>
    <row r="113" spans="1:15" s="72" customFormat="1" x14ac:dyDescent="0.25">
      <c r="A113" s="339"/>
      <c r="B113" s="1"/>
      <c r="C113" s="125"/>
      <c r="D113" s="1"/>
      <c r="E113" s="60"/>
      <c r="F113" s="112"/>
      <c r="G113" s="112"/>
      <c r="H113" s="61"/>
    </row>
    <row r="114" spans="1:15" s="72" customFormat="1" x14ac:dyDescent="0.25">
      <c r="A114" s="339"/>
      <c r="B114" s="1" t="s">
        <v>1109</v>
      </c>
      <c r="C114" s="2" t="s">
        <v>973</v>
      </c>
      <c r="D114" s="1"/>
      <c r="E114" s="60"/>
      <c r="F114" s="112"/>
      <c r="G114" s="112"/>
      <c r="H114" s="61"/>
    </row>
    <row r="115" spans="1:15" s="72" customFormat="1" ht="22.5" x14ac:dyDescent="0.25">
      <c r="A115" s="339"/>
      <c r="B115" s="234"/>
      <c r="C115" s="2" t="s">
        <v>974</v>
      </c>
      <c r="D115" s="1"/>
      <c r="E115" s="60"/>
      <c r="F115" s="112"/>
      <c r="G115" s="112"/>
      <c r="H115" s="61"/>
    </row>
    <row r="116" spans="1:15" s="72" customFormat="1" ht="22.5" x14ac:dyDescent="0.25">
      <c r="A116" s="339"/>
      <c r="B116" s="234"/>
      <c r="C116" s="2" t="s">
        <v>975</v>
      </c>
      <c r="D116" s="1"/>
      <c r="E116" s="60"/>
      <c r="F116" s="112"/>
      <c r="G116" s="112"/>
      <c r="H116" s="61"/>
    </row>
    <row r="117" spans="1:15" s="72" customFormat="1" x14ac:dyDescent="0.25">
      <c r="A117" s="339"/>
      <c r="B117" s="234"/>
      <c r="C117" s="2" t="s">
        <v>976</v>
      </c>
      <c r="D117" s="1"/>
      <c r="E117" s="60"/>
      <c r="F117" s="112"/>
      <c r="G117" s="112"/>
      <c r="H117" s="61"/>
    </row>
    <row r="118" spans="1:15" s="72" customFormat="1" x14ac:dyDescent="0.25">
      <c r="A118" s="339"/>
      <c r="B118" s="234"/>
      <c r="C118" s="2" t="s">
        <v>977</v>
      </c>
      <c r="D118" s="1"/>
      <c r="E118" s="60"/>
      <c r="F118" s="112"/>
      <c r="G118" s="112"/>
      <c r="H118" s="61"/>
    </row>
    <row r="119" spans="1:15" s="72" customFormat="1" ht="22.5" x14ac:dyDescent="0.25">
      <c r="A119" s="339"/>
      <c r="B119" s="1"/>
      <c r="C119" s="2" t="s">
        <v>978</v>
      </c>
      <c r="D119" s="1" t="s">
        <v>914</v>
      </c>
      <c r="E119" s="60">
        <v>65</v>
      </c>
      <c r="F119" s="112"/>
      <c r="G119" s="112">
        <f>$E119*F119</f>
        <v>0</v>
      </c>
      <c r="H119" s="61"/>
    </row>
    <row r="120" spans="1:15" s="72" customFormat="1" x14ac:dyDescent="0.25">
      <c r="A120" s="339"/>
      <c r="B120" s="1"/>
      <c r="C120" s="2"/>
      <c r="D120" s="1"/>
      <c r="E120" s="60"/>
      <c r="F120" s="112"/>
      <c r="G120" s="112"/>
      <c r="H120" s="61"/>
    </row>
    <row r="121" spans="1:15" s="72" customFormat="1" x14ac:dyDescent="0.25">
      <c r="A121" s="339"/>
      <c r="B121" s="222" t="s">
        <v>1107</v>
      </c>
      <c r="C121" s="224" t="s">
        <v>1041</v>
      </c>
      <c r="D121" s="222"/>
      <c r="E121" s="225"/>
      <c r="F121" s="223"/>
      <c r="G121" s="223"/>
      <c r="H121" s="313"/>
    </row>
    <row r="122" spans="1:15" s="72" customFormat="1" x14ac:dyDescent="0.25">
      <c r="A122" s="339"/>
      <c r="B122" s="1"/>
      <c r="C122" s="125"/>
      <c r="D122" s="1"/>
      <c r="E122" s="60"/>
      <c r="F122" s="112"/>
      <c r="G122" s="112"/>
      <c r="H122" s="61"/>
    </row>
    <row r="123" spans="1:15" s="72" customFormat="1" ht="33.75" x14ac:dyDescent="0.25">
      <c r="A123" s="339"/>
      <c r="B123" s="1" t="s">
        <v>1110</v>
      </c>
      <c r="C123" s="187" t="s">
        <v>928</v>
      </c>
      <c r="D123" s="1"/>
      <c r="E123" s="182"/>
      <c r="F123" s="112"/>
      <c r="G123" s="112"/>
      <c r="H123" s="61"/>
    </row>
    <row r="124" spans="1:15" s="72" customFormat="1" x14ac:dyDescent="0.25">
      <c r="A124" s="339"/>
      <c r="B124" s="188"/>
      <c r="C124" s="2" t="s">
        <v>932</v>
      </c>
      <c r="D124" s="1" t="s">
        <v>90</v>
      </c>
      <c r="E124" s="182">
        <v>195</v>
      </c>
      <c r="F124" s="112"/>
      <c r="G124" s="112">
        <f>$E124*F124</f>
        <v>0</v>
      </c>
      <c r="H124" s="61"/>
    </row>
    <row r="125" spans="1:15" s="72" customFormat="1" x14ac:dyDescent="0.25">
      <c r="A125" s="339"/>
      <c r="B125" s="188"/>
      <c r="C125" s="2"/>
      <c r="D125" s="1"/>
      <c r="E125" s="182"/>
      <c r="F125" s="112"/>
      <c r="G125" s="112"/>
      <c r="H125" s="61"/>
    </row>
    <row r="126" spans="1:15" s="72" customFormat="1" x14ac:dyDescent="0.25">
      <c r="A126" s="339"/>
      <c r="B126" s="1" t="s">
        <v>1111</v>
      </c>
      <c r="C126" s="187" t="s">
        <v>933</v>
      </c>
      <c r="D126" s="1"/>
      <c r="E126" s="60"/>
      <c r="F126" s="112"/>
      <c r="G126" s="112"/>
      <c r="H126" s="61"/>
    </row>
    <row r="127" spans="1:15" s="72" customFormat="1" x14ac:dyDescent="0.25">
      <c r="A127" s="339"/>
      <c r="B127" s="1"/>
      <c r="C127" s="159" t="s">
        <v>959</v>
      </c>
      <c r="D127" s="191" t="s">
        <v>90</v>
      </c>
      <c r="E127" s="182">
        <v>195</v>
      </c>
      <c r="F127" s="112"/>
      <c r="G127" s="112">
        <f>$E127*F127</f>
        <v>0</v>
      </c>
      <c r="H127" s="61"/>
      <c r="I127" s="288"/>
      <c r="J127" s="288"/>
      <c r="K127" s="288"/>
      <c r="L127" s="288"/>
      <c r="M127" s="288"/>
      <c r="N127" s="288"/>
      <c r="O127" s="288"/>
    </row>
    <row r="128" spans="1:15" s="72" customFormat="1" x14ac:dyDescent="0.25">
      <c r="A128" s="339"/>
      <c r="B128" s="1"/>
      <c r="C128" s="159"/>
      <c r="D128" s="191"/>
      <c r="E128" s="182"/>
      <c r="F128" s="112"/>
      <c r="G128" s="112"/>
      <c r="H128" s="61"/>
      <c r="I128" s="288"/>
      <c r="J128" s="288"/>
      <c r="K128" s="288"/>
      <c r="L128" s="288"/>
      <c r="M128" s="288"/>
      <c r="N128" s="288"/>
      <c r="O128" s="288"/>
    </row>
    <row r="129" spans="1:15" s="72" customFormat="1" x14ac:dyDescent="0.25">
      <c r="A129" s="339"/>
      <c r="B129" s="1"/>
      <c r="C129" s="195" t="s">
        <v>960</v>
      </c>
      <c r="D129" s="196"/>
      <c r="E129" s="182"/>
      <c r="F129" s="112"/>
      <c r="G129" s="112"/>
      <c r="H129" s="61"/>
    </row>
    <row r="130" spans="1:15" s="72" customFormat="1" x14ac:dyDescent="0.25">
      <c r="A130" s="339"/>
      <c r="B130" s="1" t="s">
        <v>1112</v>
      </c>
      <c r="C130" s="197" t="s">
        <v>961</v>
      </c>
      <c r="D130" s="1" t="s">
        <v>637</v>
      </c>
      <c r="E130" s="60">
        <v>5.85</v>
      </c>
      <c r="F130" s="112"/>
      <c r="G130" s="112">
        <f>$E130*F130</f>
        <v>0</v>
      </c>
      <c r="H130" s="61"/>
    </row>
    <row r="131" spans="1:15" s="72" customFormat="1" x14ac:dyDescent="0.25">
      <c r="A131" s="339"/>
      <c r="B131" s="1" t="s">
        <v>1113</v>
      </c>
      <c r="C131" s="197" t="s">
        <v>962</v>
      </c>
      <c r="D131" s="1" t="s">
        <v>637</v>
      </c>
      <c r="E131" s="60">
        <v>9.75</v>
      </c>
      <c r="F131" s="112"/>
      <c r="G131" s="112">
        <f>$E131*F131</f>
        <v>0</v>
      </c>
      <c r="H131" s="61"/>
    </row>
    <row r="132" spans="1:15" s="72" customFormat="1" x14ac:dyDescent="0.25">
      <c r="A132" s="339"/>
      <c r="B132" s="1"/>
      <c r="C132" s="197"/>
      <c r="D132" s="1"/>
      <c r="E132" s="60"/>
      <c r="F132" s="112"/>
      <c r="G132" s="112"/>
      <c r="H132" s="61"/>
    </row>
    <row r="133" spans="1:15" s="72" customFormat="1" x14ac:dyDescent="0.25">
      <c r="A133" s="339"/>
      <c r="B133" s="222" t="s">
        <v>1108</v>
      </c>
      <c r="C133" s="224" t="s">
        <v>1042</v>
      </c>
      <c r="D133" s="222"/>
      <c r="E133" s="225"/>
      <c r="F133" s="223"/>
      <c r="G133" s="223"/>
      <c r="H133" s="313"/>
    </row>
    <row r="134" spans="1:15" s="72" customFormat="1" x14ac:dyDescent="0.25">
      <c r="A134" s="152"/>
      <c r="B134" s="1"/>
      <c r="C134" s="125"/>
      <c r="D134" s="191"/>
      <c r="E134" s="182"/>
      <c r="F134" s="112"/>
      <c r="G134" s="112"/>
      <c r="H134" s="61"/>
      <c r="I134" s="288"/>
      <c r="J134" s="288"/>
      <c r="K134" s="288"/>
      <c r="L134" s="288"/>
      <c r="M134" s="288"/>
      <c r="N134" s="288"/>
      <c r="O134" s="288"/>
    </row>
    <row r="135" spans="1:15" s="72" customFormat="1" ht="67.5" x14ac:dyDescent="0.25">
      <c r="A135" s="152"/>
      <c r="B135" s="1" t="s">
        <v>1114</v>
      </c>
      <c r="C135" s="184" t="s">
        <v>979</v>
      </c>
      <c r="D135" s="1" t="s">
        <v>914</v>
      </c>
      <c r="E135" s="60">
        <v>65</v>
      </c>
      <c r="F135" s="112"/>
      <c r="G135" s="112">
        <f t="shared" ref="G135:G137" si="9">$E135*F135</f>
        <v>0</v>
      </c>
      <c r="H135" s="61"/>
    </row>
    <row r="136" spans="1:15" s="72" customFormat="1" x14ac:dyDescent="0.25">
      <c r="A136" s="152"/>
      <c r="B136" s="1"/>
      <c r="C136" s="184"/>
      <c r="D136" s="1"/>
      <c r="E136" s="60"/>
      <c r="F136" s="112"/>
      <c r="G136" s="112"/>
      <c r="H136" s="61"/>
    </row>
    <row r="137" spans="1:15" s="72" customFormat="1" x14ac:dyDescent="0.25">
      <c r="A137" s="152"/>
      <c r="B137" s="1" t="s">
        <v>1115</v>
      </c>
      <c r="C137" s="184" t="s">
        <v>924</v>
      </c>
      <c r="D137" s="1" t="s">
        <v>925</v>
      </c>
      <c r="E137" s="60">
        <v>325</v>
      </c>
      <c r="F137" s="112"/>
      <c r="G137" s="112">
        <f t="shared" si="9"/>
        <v>0</v>
      </c>
      <c r="H137" s="61"/>
    </row>
    <row r="138" spans="1:15" s="72" customFormat="1" x14ac:dyDescent="0.25">
      <c r="A138" s="152"/>
      <c r="B138" s="1"/>
      <c r="C138" s="184"/>
      <c r="D138" s="1"/>
      <c r="E138" s="60"/>
      <c r="F138" s="112"/>
      <c r="G138" s="112"/>
      <c r="H138" s="61"/>
    </row>
    <row r="139" spans="1:15" s="72" customFormat="1" x14ac:dyDescent="0.25">
      <c r="A139" s="339"/>
      <c r="B139" s="222" t="s">
        <v>1106</v>
      </c>
      <c r="C139" s="224" t="s">
        <v>1040</v>
      </c>
      <c r="D139" s="222"/>
      <c r="E139" s="225"/>
      <c r="F139" s="223"/>
      <c r="G139" s="226">
        <f>SUM(G114:G119)</f>
        <v>0</v>
      </c>
      <c r="H139" s="313"/>
    </row>
    <row r="140" spans="1:15" s="72" customFormat="1" x14ac:dyDescent="0.25">
      <c r="A140" s="339"/>
      <c r="B140" s="222" t="s">
        <v>1107</v>
      </c>
      <c r="C140" s="224" t="s">
        <v>1041</v>
      </c>
      <c r="D140" s="222"/>
      <c r="E140" s="225"/>
      <c r="F140" s="223"/>
      <c r="G140" s="226">
        <f>SUM(G123:G131)</f>
        <v>0</v>
      </c>
      <c r="H140" s="313"/>
    </row>
    <row r="141" spans="1:15" s="72" customFormat="1" x14ac:dyDescent="0.25">
      <c r="A141" s="339"/>
      <c r="B141" s="222" t="s">
        <v>1108</v>
      </c>
      <c r="C141" s="224" t="s">
        <v>1042</v>
      </c>
      <c r="D141" s="222"/>
      <c r="E141" s="225"/>
      <c r="F141" s="223"/>
      <c r="G141" s="226">
        <f>SUM(G135:G137)</f>
        <v>0</v>
      </c>
      <c r="H141" s="313"/>
    </row>
    <row r="142" spans="1:15" s="72" customFormat="1" x14ac:dyDescent="0.25">
      <c r="A142" s="152"/>
      <c r="B142" s="1"/>
      <c r="C142" s="184"/>
      <c r="D142" s="1"/>
      <c r="E142" s="60"/>
      <c r="F142" s="112"/>
      <c r="G142" s="112"/>
      <c r="H142" s="61"/>
    </row>
    <row r="143" spans="1:15" s="72" customFormat="1" x14ac:dyDescent="0.25">
      <c r="A143" s="152"/>
      <c r="B143" s="1"/>
      <c r="C143" s="15"/>
      <c r="D143" s="191"/>
      <c r="E143" s="182"/>
      <c r="F143" s="112"/>
      <c r="G143" s="112"/>
      <c r="H143" s="61"/>
      <c r="I143" s="288"/>
      <c r="J143" s="288"/>
      <c r="K143" s="288"/>
      <c r="L143" s="288"/>
      <c r="M143" s="288"/>
      <c r="N143" s="288"/>
      <c r="O143" s="288"/>
    </row>
    <row r="144" spans="1:15" s="72" customFormat="1" x14ac:dyDescent="0.25">
      <c r="A144" s="152"/>
      <c r="B144" s="160" t="s">
        <v>60</v>
      </c>
      <c r="C144" s="161" t="s">
        <v>48</v>
      </c>
      <c r="D144" s="212"/>
      <c r="E144" s="213"/>
      <c r="F144" s="211"/>
      <c r="G144" s="211"/>
      <c r="H144" s="307"/>
    </row>
    <row r="145" spans="1:15" s="72" customFormat="1" x14ac:dyDescent="0.25">
      <c r="A145" s="152"/>
      <c r="B145" s="1"/>
      <c r="C145" s="15"/>
      <c r="D145" s="191"/>
      <c r="E145" s="182"/>
      <c r="F145" s="112"/>
      <c r="G145" s="112"/>
      <c r="H145" s="61"/>
    </row>
    <row r="146" spans="1:15" s="72" customFormat="1" x14ac:dyDescent="0.25">
      <c r="A146" s="152"/>
      <c r="B146" s="227" t="s">
        <v>1022</v>
      </c>
      <c r="C146" s="173" t="s">
        <v>980</v>
      </c>
      <c r="D146" s="210"/>
      <c r="E146" s="229"/>
      <c r="F146" s="230"/>
      <c r="G146" s="230"/>
      <c r="H146" s="233"/>
    </row>
    <row r="147" spans="1:15" s="72" customFormat="1" x14ac:dyDescent="0.25">
      <c r="A147" s="152"/>
      <c r="B147" s="56"/>
      <c r="C147" s="54"/>
      <c r="D147" s="106"/>
      <c r="E147" s="122"/>
      <c r="F147" s="123"/>
      <c r="G147" s="123"/>
      <c r="H147" s="61"/>
    </row>
    <row r="148" spans="1:15" s="72" customFormat="1" ht="22.5" x14ac:dyDescent="0.25">
      <c r="A148" s="152"/>
      <c r="B148" s="198" t="s">
        <v>1116</v>
      </c>
      <c r="C148" s="199" t="s">
        <v>981</v>
      </c>
      <c r="D148" s="200" t="s">
        <v>982</v>
      </c>
      <c r="E148" s="201">
        <v>1</v>
      </c>
      <c r="F148" s="100"/>
      <c r="G148" s="112">
        <f t="shared" ref="G148:G152" si="10">$E148*F148</f>
        <v>0</v>
      </c>
      <c r="H148" s="61"/>
      <c r="I148" s="288"/>
      <c r="J148" s="288"/>
      <c r="K148" s="288"/>
      <c r="L148" s="288"/>
      <c r="M148" s="288"/>
      <c r="N148" s="288"/>
      <c r="O148" s="288"/>
    </row>
    <row r="149" spans="1:15" s="72" customFormat="1" ht="78.75" x14ac:dyDescent="0.25">
      <c r="A149" s="152"/>
      <c r="B149" s="198" t="s">
        <v>1117</v>
      </c>
      <c r="C149" s="53" t="s">
        <v>983</v>
      </c>
      <c r="D149" s="200" t="s">
        <v>105</v>
      </c>
      <c r="E149" s="201">
        <v>810</v>
      </c>
      <c r="F149" s="100"/>
      <c r="G149" s="112">
        <f t="shared" si="10"/>
        <v>0</v>
      </c>
      <c r="H149" s="61"/>
    </row>
    <row r="150" spans="1:15" s="72" customFormat="1" ht="22.5" x14ac:dyDescent="0.25">
      <c r="A150" s="152"/>
      <c r="B150" s="198" t="s">
        <v>1118</v>
      </c>
      <c r="C150" s="53" t="s">
        <v>984</v>
      </c>
      <c r="D150" s="202" t="s">
        <v>345</v>
      </c>
      <c r="E150" s="201">
        <v>48.6</v>
      </c>
      <c r="F150" s="100"/>
      <c r="G150" s="112">
        <f t="shared" si="10"/>
        <v>0</v>
      </c>
      <c r="H150" s="61"/>
      <c r="J150" s="286"/>
      <c r="K150" s="286"/>
      <c r="L150" s="314"/>
      <c r="M150" s="315"/>
      <c r="N150" s="316"/>
      <c r="O150" s="317"/>
    </row>
    <row r="151" spans="1:15" s="72" customFormat="1" ht="168.75" x14ac:dyDescent="0.25">
      <c r="A151" s="152"/>
      <c r="B151" s="198" t="s">
        <v>1119</v>
      </c>
      <c r="C151" s="203" t="s">
        <v>985</v>
      </c>
      <c r="D151" s="56" t="s">
        <v>986</v>
      </c>
      <c r="E151" s="201">
        <v>1</v>
      </c>
      <c r="F151" s="100"/>
      <c r="G151" s="112">
        <f t="shared" si="10"/>
        <v>0</v>
      </c>
      <c r="H151" s="61"/>
      <c r="J151" s="286"/>
      <c r="K151" s="286"/>
      <c r="L151" s="314"/>
      <c r="M151" s="315"/>
      <c r="N151" s="316"/>
      <c r="O151" s="317"/>
    </row>
    <row r="152" spans="1:15" s="72" customFormat="1" ht="45" x14ac:dyDescent="0.25">
      <c r="A152" s="152"/>
      <c r="B152" s="198" t="s">
        <v>1120</v>
      </c>
      <c r="C152" s="203" t="s">
        <v>987</v>
      </c>
      <c r="D152" s="56" t="s">
        <v>105</v>
      </c>
      <c r="E152" s="201">
        <v>56</v>
      </c>
      <c r="F152" s="100"/>
      <c r="G152" s="112">
        <f t="shared" si="10"/>
        <v>0</v>
      </c>
      <c r="H152" s="61"/>
      <c r="J152" s="286"/>
      <c r="K152" s="286"/>
      <c r="L152" s="314"/>
      <c r="M152" s="315"/>
      <c r="N152" s="316"/>
      <c r="O152" s="317"/>
    </row>
    <row r="153" spans="1:15" s="72" customFormat="1" x14ac:dyDescent="0.25">
      <c r="A153" s="152"/>
      <c r="B153" s="200"/>
      <c r="C153" s="203"/>
      <c r="D153" s="56"/>
      <c r="E153" s="201"/>
      <c r="F153" s="100"/>
      <c r="G153" s="100"/>
      <c r="H153" s="61"/>
      <c r="J153" s="286"/>
      <c r="K153" s="286"/>
      <c r="L153" s="314"/>
      <c r="M153" s="315"/>
      <c r="N153" s="316"/>
      <c r="O153" s="317"/>
    </row>
    <row r="154" spans="1:15" s="72" customFormat="1" x14ac:dyDescent="0.25">
      <c r="A154" s="152"/>
      <c r="B154" s="227" t="s">
        <v>1022</v>
      </c>
      <c r="C154" s="173" t="s">
        <v>1043</v>
      </c>
      <c r="D154" s="210"/>
      <c r="E154" s="229"/>
      <c r="F154" s="230"/>
      <c r="G154" s="230">
        <f>SUM(G148:G153)</f>
        <v>0</v>
      </c>
      <c r="H154" s="233"/>
    </row>
    <row r="155" spans="1:15" s="72" customFormat="1" x14ac:dyDescent="0.25">
      <c r="A155" s="152"/>
      <c r="B155" s="200"/>
      <c r="C155" s="203"/>
      <c r="D155" s="56"/>
      <c r="E155" s="201"/>
      <c r="F155" s="100"/>
      <c r="G155" s="100"/>
      <c r="H155" s="61"/>
      <c r="J155" s="286"/>
      <c r="K155" s="286"/>
      <c r="L155" s="314"/>
      <c r="M155" s="315"/>
      <c r="N155" s="316"/>
      <c r="O155" s="317"/>
    </row>
    <row r="156" spans="1:15" s="72" customFormat="1" x14ac:dyDescent="0.25">
      <c r="A156" s="152"/>
      <c r="B156" s="227" t="s">
        <v>1023</v>
      </c>
      <c r="C156" s="285" t="s">
        <v>988</v>
      </c>
      <c r="D156" s="227"/>
      <c r="E156" s="231"/>
      <c r="F156" s="232"/>
      <c r="G156" s="232"/>
      <c r="H156" s="233"/>
      <c r="J156" s="286"/>
      <c r="K156" s="286"/>
      <c r="L156" s="314"/>
      <c r="M156" s="315"/>
      <c r="N156" s="316"/>
      <c r="O156" s="317"/>
    </row>
    <row r="157" spans="1:15" s="72" customFormat="1" x14ac:dyDescent="0.25">
      <c r="A157" s="152"/>
      <c r="B157" s="200"/>
      <c r="C157" s="180"/>
      <c r="D157" s="56"/>
      <c r="E157" s="201"/>
      <c r="F157" s="100"/>
      <c r="G157" s="100"/>
      <c r="H157" s="61"/>
      <c r="J157" s="286"/>
      <c r="K157" s="286"/>
      <c r="L157" s="314"/>
      <c r="M157" s="315"/>
      <c r="N157" s="316"/>
      <c r="O157" s="317"/>
    </row>
    <row r="158" spans="1:15" s="72" customFormat="1" ht="33.75" x14ac:dyDescent="0.25">
      <c r="A158" s="152"/>
      <c r="B158" s="198"/>
      <c r="C158" s="241" t="s">
        <v>989</v>
      </c>
      <c r="D158" s="56"/>
      <c r="E158" s="75"/>
      <c r="F158" s="100"/>
      <c r="G158" s="100"/>
      <c r="H158" s="61"/>
      <c r="J158" s="286"/>
      <c r="K158" s="286"/>
      <c r="L158" s="314"/>
      <c r="M158" s="315"/>
      <c r="N158" s="316"/>
      <c r="O158" s="317"/>
    </row>
    <row r="159" spans="1:15" s="72" customFormat="1" ht="33.75" x14ac:dyDescent="0.25">
      <c r="A159" s="152"/>
      <c r="B159" s="204"/>
      <c r="C159" s="241" t="s">
        <v>990</v>
      </c>
      <c r="D159" s="56"/>
      <c r="E159" s="75"/>
      <c r="F159" s="100"/>
      <c r="G159" s="100"/>
      <c r="H159" s="61"/>
      <c r="J159" s="286"/>
      <c r="K159" s="286"/>
      <c r="L159" s="314"/>
      <c r="M159" s="315"/>
      <c r="N159" s="316"/>
      <c r="O159" s="317"/>
    </row>
    <row r="160" spans="1:15" s="72" customFormat="1" ht="33.75" x14ac:dyDescent="0.25">
      <c r="A160" s="152"/>
      <c r="B160" s="205" t="s">
        <v>1121</v>
      </c>
      <c r="C160" s="199" t="s">
        <v>991</v>
      </c>
      <c r="D160" s="200" t="s">
        <v>992</v>
      </c>
      <c r="E160" s="201">
        <v>415</v>
      </c>
      <c r="F160" s="100"/>
      <c r="G160" s="112">
        <f t="shared" ref="G160:G180" si="11">$E160*F160</f>
        <v>0</v>
      </c>
      <c r="H160" s="61"/>
      <c r="J160" s="286"/>
      <c r="K160" s="286"/>
      <c r="L160" s="314"/>
      <c r="M160" s="315"/>
      <c r="N160" s="316"/>
      <c r="O160" s="317"/>
    </row>
    <row r="161" spans="1:15" s="72" customFormat="1" ht="45" x14ac:dyDescent="0.25">
      <c r="A161" s="152"/>
      <c r="B161" s="205" t="s">
        <v>1122</v>
      </c>
      <c r="C161" s="53" t="s">
        <v>993</v>
      </c>
      <c r="D161" s="200" t="s">
        <v>105</v>
      </c>
      <c r="E161" s="201">
        <v>100</v>
      </c>
      <c r="F161" s="100"/>
      <c r="G161" s="112">
        <f t="shared" si="11"/>
        <v>0</v>
      </c>
      <c r="H161" s="61"/>
      <c r="J161" s="286"/>
      <c r="K161" s="286"/>
      <c r="L161" s="314"/>
      <c r="M161" s="315"/>
      <c r="N161" s="316"/>
      <c r="O161" s="317"/>
    </row>
    <row r="162" spans="1:15" s="72" customFormat="1" ht="45" x14ac:dyDescent="0.25">
      <c r="A162" s="152"/>
      <c r="B162" s="205" t="s">
        <v>1123</v>
      </c>
      <c r="C162" s="53" t="s">
        <v>994</v>
      </c>
      <c r="D162" s="200" t="s">
        <v>105</v>
      </c>
      <c r="E162" s="201">
        <v>120</v>
      </c>
      <c r="F162" s="100"/>
      <c r="G162" s="112">
        <f t="shared" si="11"/>
        <v>0</v>
      </c>
      <c r="H162" s="61"/>
      <c r="J162" s="286"/>
      <c r="K162" s="286"/>
      <c r="L162" s="314"/>
      <c r="M162" s="315"/>
      <c r="N162" s="316"/>
      <c r="O162" s="317"/>
    </row>
    <row r="163" spans="1:15" s="72" customFormat="1" ht="45" x14ac:dyDescent="0.25">
      <c r="A163" s="152"/>
      <c r="B163" s="205" t="s">
        <v>1124</v>
      </c>
      <c r="C163" s="53" t="s">
        <v>995</v>
      </c>
      <c r="D163" s="200" t="s">
        <v>105</v>
      </c>
      <c r="E163" s="201">
        <v>300</v>
      </c>
      <c r="F163" s="100"/>
      <c r="G163" s="112">
        <f t="shared" si="11"/>
        <v>0</v>
      </c>
      <c r="H163" s="61"/>
      <c r="J163" s="286"/>
      <c r="K163" s="286"/>
      <c r="L163" s="314"/>
      <c r="M163" s="315"/>
      <c r="N163" s="316"/>
      <c r="O163" s="317"/>
    </row>
    <row r="164" spans="1:15" s="72" customFormat="1" ht="45" x14ac:dyDescent="0.25">
      <c r="A164" s="152"/>
      <c r="B164" s="205" t="s">
        <v>1125</v>
      </c>
      <c r="C164" s="53" t="s">
        <v>996</v>
      </c>
      <c r="D164" s="200" t="s">
        <v>105</v>
      </c>
      <c r="E164" s="201">
        <v>780</v>
      </c>
      <c r="F164" s="100"/>
      <c r="G164" s="112">
        <f t="shared" si="11"/>
        <v>0</v>
      </c>
      <c r="H164" s="61"/>
      <c r="J164" s="286"/>
      <c r="K164" s="286"/>
      <c r="L164" s="314"/>
      <c r="M164" s="315"/>
      <c r="N164" s="316"/>
      <c r="O164" s="317"/>
    </row>
    <row r="165" spans="1:15" s="72" customFormat="1" ht="56.25" x14ac:dyDescent="0.25">
      <c r="A165" s="152"/>
      <c r="B165" s="205" t="s">
        <v>1126</v>
      </c>
      <c r="C165" s="199" t="s">
        <v>997</v>
      </c>
      <c r="D165" s="200" t="s">
        <v>105</v>
      </c>
      <c r="E165" s="201">
        <v>1280</v>
      </c>
      <c r="F165" s="100"/>
      <c r="G165" s="112">
        <f t="shared" si="11"/>
        <v>0</v>
      </c>
      <c r="H165" s="61"/>
      <c r="J165" s="286"/>
      <c r="K165" s="286"/>
      <c r="L165" s="314"/>
      <c r="M165" s="315"/>
      <c r="N165" s="316"/>
      <c r="O165" s="317"/>
    </row>
    <row r="166" spans="1:15" s="72" customFormat="1" ht="33.75" x14ac:dyDescent="0.25">
      <c r="A166" s="152"/>
      <c r="B166" s="205" t="s">
        <v>1127</v>
      </c>
      <c r="C166" s="53" t="s">
        <v>998</v>
      </c>
      <c r="D166" s="200" t="s">
        <v>105</v>
      </c>
      <c r="E166" s="201">
        <v>150</v>
      </c>
      <c r="F166" s="100"/>
      <c r="G166" s="112">
        <f t="shared" si="11"/>
        <v>0</v>
      </c>
      <c r="H166" s="61"/>
      <c r="J166" s="286"/>
      <c r="K166" s="286"/>
      <c r="L166" s="314"/>
      <c r="M166" s="315"/>
      <c r="N166" s="316"/>
      <c r="O166" s="317"/>
    </row>
    <row r="167" spans="1:15" s="72" customFormat="1" ht="78.75" x14ac:dyDescent="0.25">
      <c r="A167" s="152"/>
      <c r="B167" s="205" t="s">
        <v>1128</v>
      </c>
      <c r="C167" s="53" t="s">
        <v>999</v>
      </c>
      <c r="D167" s="200" t="s">
        <v>982</v>
      </c>
      <c r="E167" s="201">
        <v>4</v>
      </c>
      <c r="F167" s="100"/>
      <c r="G167" s="112">
        <f t="shared" si="11"/>
        <v>0</v>
      </c>
      <c r="H167" s="61"/>
      <c r="J167" s="286"/>
      <c r="K167" s="286"/>
      <c r="L167" s="314"/>
      <c r="M167" s="315"/>
      <c r="N167" s="316"/>
      <c r="O167" s="317"/>
    </row>
    <row r="168" spans="1:15" s="72" customFormat="1" ht="67.5" x14ac:dyDescent="0.25">
      <c r="A168" s="152"/>
      <c r="B168" s="205" t="s">
        <v>1129</v>
      </c>
      <c r="C168" s="203" t="s">
        <v>1000</v>
      </c>
      <c r="D168" s="200" t="s">
        <v>982</v>
      </c>
      <c r="E168" s="201">
        <v>12</v>
      </c>
      <c r="F168" s="100"/>
      <c r="G168" s="112">
        <f t="shared" si="11"/>
        <v>0</v>
      </c>
      <c r="H168" s="61"/>
      <c r="J168" s="286"/>
      <c r="K168" s="286"/>
      <c r="L168" s="314"/>
      <c r="M168" s="315"/>
      <c r="N168" s="316"/>
      <c r="O168" s="317"/>
    </row>
    <row r="169" spans="1:15" s="72" customFormat="1" ht="56.25" x14ac:dyDescent="0.25">
      <c r="A169" s="152"/>
      <c r="B169" s="205" t="s">
        <v>1130</v>
      </c>
      <c r="C169" s="53" t="s">
        <v>1001</v>
      </c>
      <c r="D169" s="200" t="s">
        <v>982</v>
      </c>
      <c r="E169" s="201">
        <v>4</v>
      </c>
      <c r="F169" s="100"/>
      <c r="G169" s="112">
        <f t="shared" si="11"/>
        <v>0</v>
      </c>
      <c r="H169" s="61"/>
      <c r="J169" s="286"/>
      <c r="K169" s="286"/>
      <c r="L169" s="314"/>
      <c r="M169" s="315"/>
      <c r="N169" s="316"/>
      <c r="O169" s="317"/>
    </row>
    <row r="170" spans="1:15" s="72" customFormat="1" ht="45" x14ac:dyDescent="0.25">
      <c r="A170" s="152"/>
      <c r="B170" s="205" t="s">
        <v>1131</v>
      </c>
      <c r="C170" s="199" t="s">
        <v>1002</v>
      </c>
      <c r="D170" s="200" t="s">
        <v>982</v>
      </c>
      <c r="E170" s="201">
        <v>415</v>
      </c>
      <c r="F170" s="100"/>
      <c r="G170" s="112">
        <f t="shared" si="11"/>
        <v>0</v>
      </c>
      <c r="H170" s="61"/>
      <c r="J170" s="286"/>
      <c r="K170" s="286"/>
      <c r="L170" s="314"/>
      <c r="M170" s="315"/>
      <c r="N170" s="316"/>
      <c r="O170" s="317"/>
    </row>
    <row r="171" spans="1:15" s="72" customFormat="1" ht="56.25" x14ac:dyDescent="0.25">
      <c r="A171" s="152"/>
      <c r="B171" s="205" t="s">
        <v>1132</v>
      </c>
      <c r="C171" s="318" t="s">
        <v>1003</v>
      </c>
      <c r="D171" s="200" t="s">
        <v>992</v>
      </c>
      <c r="E171" s="201">
        <v>415</v>
      </c>
      <c r="F171" s="100"/>
      <c r="G171" s="112">
        <f t="shared" si="11"/>
        <v>0</v>
      </c>
      <c r="H171" s="61"/>
      <c r="J171" s="286"/>
      <c r="K171" s="286"/>
      <c r="L171" s="314"/>
      <c r="M171" s="315"/>
      <c r="N171" s="316"/>
      <c r="O171" s="317"/>
    </row>
    <row r="172" spans="1:15" s="72" customFormat="1" ht="67.5" x14ac:dyDescent="0.25">
      <c r="A172" s="152"/>
      <c r="B172" s="205" t="s">
        <v>1133</v>
      </c>
      <c r="C172" s="206" t="s">
        <v>1004</v>
      </c>
      <c r="D172" s="200" t="s">
        <v>982</v>
      </c>
      <c r="E172" s="201">
        <v>2</v>
      </c>
      <c r="F172" s="100"/>
      <c r="G172" s="112">
        <f t="shared" si="11"/>
        <v>0</v>
      </c>
      <c r="H172" s="61"/>
      <c r="J172" s="286"/>
      <c r="K172" s="286"/>
      <c r="L172" s="314"/>
      <c r="M172" s="315"/>
      <c r="N172" s="316"/>
      <c r="O172" s="317"/>
    </row>
    <row r="173" spans="1:15" s="72" customFormat="1" ht="22.5" x14ac:dyDescent="0.25">
      <c r="A173" s="152"/>
      <c r="B173" s="205" t="s">
        <v>1134</v>
      </c>
      <c r="C173" s="53" t="s">
        <v>1005</v>
      </c>
      <c r="D173" s="200" t="s">
        <v>992</v>
      </c>
      <c r="E173" s="201">
        <v>415</v>
      </c>
      <c r="F173" s="100"/>
      <c r="G173" s="112">
        <f t="shared" si="11"/>
        <v>0</v>
      </c>
      <c r="H173" s="61"/>
      <c r="J173" s="286"/>
      <c r="K173" s="286"/>
      <c r="L173" s="314"/>
      <c r="M173" s="315"/>
      <c r="N173" s="316"/>
      <c r="O173" s="317"/>
    </row>
    <row r="174" spans="1:15" s="72" customFormat="1" ht="56.25" x14ac:dyDescent="0.25">
      <c r="A174" s="152"/>
      <c r="B174" s="205" t="s">
        <v>1135</v>
      </c>
      <c r="C174" s="203" t="s">
        <v>1006</v>
      </c>
      <c r="D174" s="200" t="s">
        <v>992</v>
      </c>
      <c r="E174" s="201">
        <v>19</v>
      </c>
      <c r="F174" s="100"/>
      <c r="G174" s="112">
        <f t="shared" si="11"/>
        <v>0</v>
      </c>
      <c r="H174" s="61"/>
      <c r="J174" s="286"/>
      <c r="K174" s="286"/>
      <c r="L174" s="314"/>
      <c r="M174" s="315"/>
      <c r="N174" s="316"/>
      <c r="O174" s="317"/>
    </row>
    <row r="175" spans="1:15" s="72" customFormat="1" ht="78.75" x14ac:dyDescent="0.25">
      <c r="A175" s="152"/>
      <c r="B175" s="205" t="s">
        <v>1136</v>
      </c>
      <c r="C175" s="203" t="s">
        <v>1007</v>
      </c>
      <c r="D175" s="200" t="s">
        <v>329</v>
      </c>
      <c r="E175" s="201">
        <v>1050</v>
      </c>
      <c r="F175" s="100"/>
      <c r="G175" s="112">
        <f t="shared" si="11"/>
        <v>0</v>
      </c>
      <c r="H175" s="61"/>
      <c r="J175" s="286"/>
      <c r="K175" s="286"/>
      <c r="L175" s="314"/>
      <c r="M175" s="315"/>
      <c r="N175" s="316"/>
      <c r="O175" s="317"/>
    </row>
    <row r="176" spans="1:15" s="72" customFormat="1" ht="45" x14ac:dyDescent="0.25">
      <c r="A176" s="152"/>
      <c r="B176" s="205" t="s">
        <v>1137</v>
      </c>
      <c r="C176" s="206" t="s">
        <v>1008</v>
      </c>
      <c r="D176" s="200" t="s">
        <v>982</v>
      </c>
      <c r="E176" s="201">
        <v>1</v>
      </c>
      <c r="F176" s="100"/>
      <c r="G176" s="112">
        <f t="shared" si="11"/>
        <v>0</v>
      </c>
      <c r="H176" s="61"/>
      <c r="J176" s="286"/>
      <c r="K176" s="286"/>
      <c r="L176" s="314"/>
      <c r="M176" s="315"/>
      <c r="N176" s="316"/>
      <c r="O176" s="317"/>
    </row>
    <row r="177" spans="1:15" s="72" customFormat="1" ht="67.5" x14ac:dyDescent="0.25">
      <c r="A177" s="152"/>
      <c r="B177" s="205" t="s">
        <v>1138</v>
      </c>
      <c r="C177" s="207" t="s">
        <v>1009</v>
      </c>
      <c r="D177" s="200" t="s">
        <v>982</v>
      </c>
      <c r="E177" s="201">
        <v>1</v>
      </c>
      <c r="F177" s="100"/>
      <c r="G177" s="112">
        <f t="shared" si="11"/>
        <v>0</v>
      </c>
      <c r="H177" s="61"/>
      <c r="J177" s="286"/>
      <c r="K177" s="286"/>
      <c r="L177" s="314"/>
      <c r="M177" s="315"/>
      <c r="N177" s="316"/>
      <c r="O177" s="317"/>
    </row>
    <row r="178" spans="1:15" s="72" customFormat="1" ht="33.75" x14ac:dyDescent="0.25">
      <c r="A178" s="152"/>
      <c r="B178" s="205" t="s">
        <v>1139</v>
      </c>
      <c r="C178" s="207" t="s">
        <v>1010</v>
      </c>
      <c r="D178" s="200" t="s">
        <v>982</v>
      </c>
      <c r="E178" s="201">
        <v>1</v>
      </c>
      <c r="F178" s="100"/>
      <c r="G178" s="112">
        <f t="shared" si="11"/>
        <v>0</v>
      </c>
      <c r="H178" s="61"/>
      <c r="J178" s="286"/>
      <c r="K178" s="286"/>
      <c r="L178" s="314"/>
      <c r="M178" s="315"/>
      <c r="N178" s="316"/>
      <c r="O178" s="317"/>
    </row>
    <row r="179" spans="1:15" s="72" customFormat="1" ht="45" x14ac:dyDescent="0.25">
      <c r="A179" s="152"/>
      <c r="B179" s="205" t="s">
        <v>1140</v>
      </c>
      <c r="C179" s="206" t="s">
        <v>1011</v>
      </c>
      <c r="D179" s="200" t="s">
        <v>982</v>
      </c>
      <c r="E179" s="201">
        <v>1</v>
      </c>
      <c r="F179" s="100"/>
      <c r="G179" s="112">
        <f t="shared" si="11"/>
        <v>0</v>
      </c>
      <c r="H179" s="61"/>
      <c r="J179" s="286"/>
      <c r="K179" s="286"/>
      <c r="L179" s="314"/>
      <c r="M179" s="315"/>
      <c r="N179" s="316"/>
      <c r="O179" s="317"/>
    </row>
    <row r="180" spans="1:15" s="72" customFormat="1" ht="45" x14ac:dyDescent="0.25">
      <c r="A180" s="152"/>
      <c r="B180" s="205" t="s">
        <v>1141</v>
      </c>
      <c r="C180" s="206" t="s">
        <v>1012</v>
      </c>
      <c r="D180" s="200" t="s">
        <v>982</v>
      </c>
      <c r="E180" s="201">
        <v>1</v>
      </c>
      <c r="F180" s="100"/>
      <c r="G180" s="112">
        <f t="shared" si="11"/>
        <v>0</v>
      </c>
      <c r="H180" s="61"/>
      <c r="J180" s="286"/>
      <c r="K180" s="286"/>
      <c r="L180" s="314"/>
      <c r="M180" s="315"/>
      <c r="N180" s="316"/>
      <c r="O180" s="317"/>
    </row>
    <row r="181" spans="1:15" s="72" customFormat="1" x14ac:dyDescent="0.25">
      <c r="A181" s="152"/>
      <c r="B181" s="208"/>
      <c r="C181" s="206"/>
      <c r="D181" s="200"/>
      <c r="E181" s="201"/>
      <c r="F181" s="100"/>
      <c r="G181" s="100"/>
      <c r="H181" s="61"/>
      <c r="J181" s="286"/>
      <c r="K181" s="286"/>
      <c r="L181" s="314"/>
      <c r="M181" s="315"/>
      <c r="N181" s="316"/>
      <c r="O181" s="317"/>
    </row>
    <row r="182" spans="1:15" s="72" customFormat="1" x14ac:dyDescent="0.25">
      <c r="A182" s="152"/>
      <c r="B182" s="227" t="s">
        <v>1023</v>
      </c>
      <c r="C182" s="285" t="s">
        <v>1044</v>
      </c>
      <c r="D182" s="227"/>
      <c r="E182" s="231"/>
      <c r="F182" s="232"/>
      <c r="G182" s="230">
        <f>SUM(G157:G181)</f>
        <v>0</v>
      </c>
      <c r="H182" s="233"/>
      <c r="J182" s="286"/>
      <c r="K182" s="286"/>
      <c r="L182" s="314"/>
      <c r="M182" s="315"/>
      <c r="N182" s="316"/>
      <c r="O182" s="317"/>
    </row>
    <row r="183" spans="1:15" s="72" customFormat="1" x14ac:dyDescent="0.25">
      <c r="A183" s="152"/>
      <c r="B183" s="208"/>
      <c r="C183" s="206"/>
      <c r="D183" s="200"/>
      <c r="E183" s="201"/>
      <c r="F183" s="100"/>
      <c r="G183" s="100"/>
      <c r="H183" s="61"/>
      <c r="J183" s="286"/>
      <c r="K183" s="286"/>
      <c r="L183" s="314"/>
      <c r="M183" s="315"/>
      <c r="N183" s="316"/>
      <c r="O183" s="317"/>
    </row>
    <row r="184" spans="1:15" s="72" customFormat="1" x14ac:dyDescent="0.25">
      <c r="A184" s="152"/>
      <c r="B184" s="227" t="s">
        <v>1022</v>
      </c>
      <c r="C184" s="228" t="s">
        <v>980</v>
      </c>
      <c r="D184" s="210"/>
      <c r="E184" s="229"/>
      <c r="F184" s="230"/>
      <c r="G184" s="232">
        <f>G154</f>
        <v>0</v>
      </c>
      <c r="H184" s="233"/>
    </row>
    <row r="185" spans="1:15" s="72" customFormat="1" x14ac:dyDescent="0.25">
      <c r="A185" s="152"/>
      <c r="B185" s="227" t="s">
        <v>1023</v>
      </c>
      <c r="C185" s="233" t="s">
        <v>988</v>
      </c>
      <c r="D185" s="227"/>
      <c r="E185" s="231"/>
      <c r="F185" s="232"/>
      <c r="G185" s="232">
        <f>G182</f>
        <v>0</v>
      </c>
      <c r="H185" s="233"/>
      <c r="J185" s="286"/>
      <c r="K185" s="286"/>
      <c r="L185" s="314"/>
      <c r="M185" s="315"/>
      <c r="N185" s="316"/>
      <c r="O185" s="317"/>
    </row>
    <row r="186" spans="1:15" s="72" customFormat="1" x14ac:dyDescent="0.25">
      <c r="A186" s="152"/>
      <c r="B186" s="160" t="s">
        <v>60</v>
      </c>
      <c r="C186" s="161" t="s">
        <v>1142</v>
      </c>
      <c r="D186" s="212"/>
      <c r="E186" s="213"/>
      <c r="F186" s="211"/>
      <c r="G186" s="220">
        <f>SUM(G184:G185)</f>
        <v>0</v>
      </c>
      <c r="H186" s="307"/>
    </row>
    <row r="187" spans="1:15" s="72" customFormat="1" x14ac:dyDescent="0.25">
      <c r="A187" s="152"/>
      <c r="B187" s="208"/>
      <c r="C187" s="206"/>
      <c r="D187" s="200"/>
      <c r="E187" s="201"/>
      <c r="F187" s="100"/>
      <c r="G187" s="100"/>
      <c r="H187" s="61"/>
      <c r="J187" s="286"/>
      <c r="K187" s="286"/>
      <c r="L187" s="314"/>
      <c r="M187" s="315"/>
      <c r="N187" s="316"/>
      <c r="O187" s="317"/>
    </row>
    <row r="188" spans="1:15" s="72" customFormat="1" x14ac:dyDescent="0.25">
      <c r="A188" s="152"/>
      <c r="B188" s="208"/>
      <c r="C188" s="206"/>
      <c r="D188" s="200"/>
      <c r="E188" s="201"/>
      <c r="F188" s="100"/>
      <c r="G188" s="100"/>
      <c r="H188" s="61"/>
      <c r="J188" s="286"/>
      <c r="K188" s="286"/>
      <c r="L188" s="314"/>
      <c r="M188" s="315"/>
      <c r="N188" s="316"/>
      <c r="O188" s="317"/>
    </row>
    <row r="189" spans="1:15" s="289" customFormat="1" x14ac:dyDescent="0.25">
      <c r="A189" s="154"/>
      <c r="B189" s="95" t="s">
        <v>58</v>
      </c>
      <c r="C189" s="96" t="s">
        <v>44</v>
      </c>
      <c r="D189" s="97"/>
      <c r="E189" s="146"/>
      <c r="F189" s="103"/>
      <c r="G189" s="103"/>
      <c r="H189" s="305"/>
    </row>
    <row r="190" spans="1:15" s="289" customFormat="1" x14ac:dyDescent="0.25">
      <c r="A190" s="154"/>
      <c r="B190" s="160" t="s">
        <v>59</v>
      </c>
      <c r="C190" s="161" t="s">
        <v>1510</v>
      </c>
      <c r="D190" s="214"/>
      <c r="E190" s="164"/>
      <c r="F190" s="220"/>
      <c r="G190" s="220">
        <f>SUM(G191:G196)</f>
        <v>0</v>
      </c>
      <c r="H190" s="319"/>
    </row>
    <row r="191" spans="1:15" x14ac:dyDescent="0.25">
      <c r="B191" s="16" t="s">
        <v>1017</v>
      </c>
      <c r="C191" s="17" t="s">
        <v>31</v>
      </c>
      <c r="D191" s="39"/>
      <c r="G191" s="100">
        <f>G33</f>
        <v>0</v>
      </c>
    </row>
    <row r="192" spans="1:15" x14ac:dyDescent="0.25">
      <c r="B192" s="16" t="s">
        <v>1018</v>
      </c>
      <c r="C192" s="17" t="s">
        <v>44</v>
      </c>
      <c r="D192" s="39"/>
      <c r="G192" s="100">
        <f>G46</f>
        <v>0</v>
      </c>
    </row>
    <row r="193" spans="1:8" x14ac:dyDescent="0.25">
      <c r="B193" s="16" t="s">
        <v>1019</v>
      </c>
      <c r="C193" s="17" t="s">
        <v>1014</v>
      </c>
      <c r="D193" s="39"/>
      <c r="G193" s="100">
        <f>G99</f>
        <v>0</v>
      </c>
    </row>
    <row r="194" spans="1:8" x14ac:dyDescent="0.25">
      <c r="B194" s="16" t="s">
        <v>1020</v>
      </c>
      <c r="C194" s="17" t="s">
        <v>1015</v>
      </c>
      <c r="D194" s="39"/>
      <c r="G194" s="100">
        <f>G108</f>
        <v>0</v>
      </c>
    </row>
    <row r="195" spans="1:8" x14ac:dyDescent="0.25">
      <c r="B195" s="16" t="s">
        <v>1021</v>
      </c>
      <c r="C195" s="17" t="s">
        <v>1016</v>
      </c>
      <c r="D195" s="39"/>
    </row>
    <row r="196" spans="1:8" x14ac:dyDescent="0.25">
      <c r="B196" s="16"/>
      <c r="C196" s="17" t="s">
        <v>1045</v>
      </c>
      <c r="D196" s="39"/>
      <c r="G196" s="100">
        <f>G139</f>
        <v>0</v>
      </c>
    </row>
    <row r="197" spans="1:8" x14ac:dyDescent="0.25">
      <c r="B197" s="16"/>
      <c r="C197" s="17" t="s">
        <v>1046</v>
      </c>
      <c r="D197" s="39"/>
      <c r="G197" s="100">
        <f>G140</f>
        <v>0</v>
      </c>
    </row>
    <row r="198" spans="1:8" x14ac:dyDescent="0.25">
      <c r="B198" s="16"/>
      <c r="C198" s="17" t="s">
        <v>1047</v>
      </c>
      <c r="D198" s="39"/>
      <c r="G198" s="100">
        <f>G141</f>
        <v>0</v>
      </c>
    </row>
    <row r="199" spans="1:8" s="289" customFormat="1" x14ac:dyDescent="0.25">
      <c r="A199" s="154"/>
      <c r="B199" s="160" t="s">
        <v>60</v>
      </c>
      <c r="C199" s="161" t="s">
        <v>48</v>
      </c>
      <c r="D199" s="214"/>
      <c r="E199" s="164"/>
      <c r="F199" s="220"/>
      <c r="G199" s="220">
        <f>SUM(G200:G201)</f>
        <v>0</v>
      </c>
      <c r="H199" s="319"/>
    </row>
    <row r="200" spans="1:8" x14ac:dyDescent="0.25">
      <c r="B200" s="16" t="s">
        <v>1022</v>
      </c>
      <c r="C200" s="53" t="s">
        <v>980</v>
      </c>
      <c r="G200" s="100">
        <f>G154</f>
        <v>0</v>
      </c>
    </row>
    <row r="201" spans="1:8" x14ac:dyDescent="0.25">
      <c r="B201" s="16" t="s">
        <v>1023</v>
      </c>
      <c r="C201" s="53" t="s">
        <v>988</v>
      </c>
      <c r="G201" s="100">
        <f>G182</f>
        <v>0</v>
      </c>
    </row>
    <row r="202" spans="1:8" s="289" customFormat="1" x14ac:dyDescent="0.25">
      <c r="A202" s="154"/>
      <c r="B202" s="95" t="s">
        <v>58</v>
      </c>
      <c r="C202" s="96" t="s">
        <v>1013</v>
      </c>
      <c r="D202" s="97"/>
      <c r="E202" s="146"/>
      <c r="F202" s="103"/>
      <c r="G202" s="103">
        <f>G190+G199</f>
        <v>0</v>
      </c>
      <c r="H202" s="305"/>
    </row>
  </sheetData>
  <pageMargins left="0.7" right="0.7" top="0.75" bottom="0.75" header="0.3" footer="0.3"/>
  <pageSetup paperSize="9" scale="6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pane ySplit="7" topLeftCell="A53" activePane="bottomLeft" state="frozen"/>
      <selection pane="bottomLeft" activeCell="C65" sqref="C65"/>
    </sheetView>
  </sheetViews>
  <sheetFormatPr defaultRowHeight="15" x14ac:dyDescent="0.25"/>
  <cols>
    <col min="1" max="1" width="10.42578125" style="152" customWidth="1"/>
    <col min="2" max="2" width="7" style="56" customWidth="1"/>
    <col min="3" max="3" width="60.85546875" style="53" customWidth="1"/>
    <col min="4" max="4" width="6.7109375" style="67" customWidth="1"/>
    <col min="5" max="5" width="8.85546875" style="32" customWidth="1"/>
    <col min="6" max="6" width="14.5703125" style="82" customWidth="1"/>
    <col min="7" max="7" width="13.7109375" style="82" customWidth="1"/>
    <col min="8" max="8" width="17.140625" style="33" customWidth="1"/>
    <col min="9" max="16384" width="9.140625" style="324"/>
  </cols>
  <sheetData>
    <row r="1" spans="1:8" x14ac:dyDescent="0.25">
      <c r="B1" s="1"/>
      <c r="C1" s="2"/>
      <c r="D1" s="22"/>
      <c r="E1" s="23"/>
      <c r="F1" s="69"/>
      <c r="G1" s="69"/>
      <c r="H1" s="24"/>
    </row>
    <row r="2" spans="1:8" x14ac:dyDescent="0.25">
      <c r="A2" s="338"/>
      <c r="B2" s="3" t="s">
        <v>57</v>
      </c>
      <c r="C2" s="3"/>
      <c r="D2" s="25"/>
      <c r="E2" s="26"/>
      <c r="F2" s="89"/>
      <c r="G2" s="89"/>
      <c r="H2" s="27"/>
    </row>
    <row r="3" spans="1:8" x14ac:dyDescent="0.25">
      <c r="A3" s="336"/>
      <c r="B3" s="267"/>
      <c r="C3" s="34"/>
      <c r="D3" s="35"/>
      <c r="E3" s="36"/>
      <c r="F3" s="90"/>
      <c r="G3" s="90"/>
      <c r="H3" s="37"/>
    </row>
    <row r="4" spans="1:8" x14ac:dyDescent="0.25">
      <c r="A4" s="5" t="s">
        <v>0</v>
      </c>
      <c r="B4" s="6" t="s">
        <v>1</v>
      </c>
      <c r="C4" s="5" t="s">
        <v>2</v>
      </c>
      <c r="D4" s="5" t="s">
        <v>3</v>
      </c>
      <c r="E4" s="5" t="s">
        <v>4</v>
      </c>
      <c r="F4" s="6" t="s">
        <v>5</v>
      </c>
      <c r="G4" s="5" t="s">
        <v>6</v>
      </c>
      <c r="H4" s="5" t="s">
        <v>7</v>
      </c>
    </row>
    <row r="5" spans="1:8" x14ac:dyDescent="0.25">
      <c r="A5" s="153"/>
      <c r="B5" s="62"/>
      <c r="C5" s="8"/>
      <c r="D5" s="62"/>
      <c r="E5" s="7"/>
      <c r="F5" s="62"/>
      <c r="G5" s="7"/>
      <c r="H5" s="38"/>
    </row>
    <row r="6" spans="1:8" x14ac:dyDescent="0.25">
      <c r="B6" s="143" t="s">
        <v>76</v>
      </c>
      <c r="C6" s="20" t="s">
        <v>84</v>
      </c>
      <c r="D6" s="21"/>
      <c r="E6" s="30"/>
      <c r="F6" s="92"/>
      <c r="G6" s="92"/>
      <c r="H6" s="31"/>
    </row>
    <row r="7" spans="1:8" s="325" customFormat="1" x14ac:dyDescent="0.25">
      <c r="A7" s="152"/>
      <c r="B7" s="1"/>
      <c r="C7" s="15"/>
      <c r="D7" s="22"/>
      <c r="E7" s="23"/>
      <c r="F7" s="69"/>
      <c r="G7" s="69"/>
      <c r="H7" s="24"/>
    </row>
    <row r="8" spans="1:8" x14ac:dyDescent="0.25">
      <c r="B8" s="279" t="s">
        <v>78</v>
      </c>
      <c r="C8" s="54" t="s">
        <v>1484</v>
      </c>
    </row>
    <row r="9" spans="1:8" ht="56.25" x14ac:dyDescent="0.25">
      <c r="B9" s="279" t="s">
        <v>128</v>
      </c>
      <c r="C9" s="53" t="s">
        <v>1487</v>
      </c>
      <c r="D9" s="158" t="s">
        <v>56</v>
      </c>
      <c r="E9" s="32">
        <v>1</v>
      </c>
      <c r="G9" s="82">
        <f>$E9*F9</f>
        <v>0</v>
      </c>
    </row>
    <row r="10" spans="1:8" ht="67.5" x14ac:dyDescent="0.25">
      <c r="B10" s="56" t="s">
        <v>130</v>
      </c>
      <c r="C10" s="280" t="s">
        <v>1485</v>
      </c>
      <c r="D10" s="67" t="s">
        <v>90</v>
      </c>
      <c r="E10" s="32">
        <v>1</v>
      </c>
      <c r="G10" s="82">
        <f>$E10*F10</f>
        <v>0</v>
      </c>
    </row>
    <row r="11" spans="1:8" ht="78.75" x14ac:dyDescent="0.25">
      <c r="B11" s="56" t="s">
        <v>132</v>
      </c>
      <c r="C11" s="53" t="s">
        <v>1486</v>
      </c>
      <c r="D11" s="67" t="s">
        <v>90</v>
      </c>
      <c r="E11" s="32">
        <v>1</v>
      </c>
      <c r="G11" s="82">
        <f>$E11*F11</f>
        <v>0</v>
      </c>
    </row>
    <row r="13" spans="1:8" x14ac:dyDescent="0.25">
      <c r="B13" s="279" t="s">
        <v>1459</v>
      </c>
      <c r="C13" s="54" t="s">
        <v>692</v>
      </c>
    </row>
    <row r="14" spans="1:8" ht="90" x14ac:dyDescent="0.25">
      <c r="C14" s="53" t="s">
        <v>1480</v>
      </c>
    </row>
    <row r="15" spans="1:8" x14ac:dyDescent="0.25">
      <c r="C15" s="53" t="s">
        <v>847</v>
      </c>
      <c r="D15" s="67" t="s">
        <v>90</v>
      </c>
      <c r="E15" s="32">
        <v>28</v>
      </c>
      <c r="G15" s="82">
        <f>$E15*F15</f>
        <v>0</v>
      </c>
    </row>
    <row r="16" spans="1:8" x14ac:dyDescent="0.25">
      <c r="C16" s="53" t="s">
        <v>846</v>
      </c>
      <c r="D16" s="67" t="s">
        <v>90</v>
      </c>
      <c r="E16" s="32">
        <v>28</v>
      </c>
      <c r="G16" s="82">
        <f>$E16*F16</f>
        <v>0</v>
      </c>
    </row>
    <row r="18" spans="2:7" x14ac:dyDescent="0.25">
      <c r="B18" s="279" t="s">
        <v>1460</v>
      </c>
      <c r="C18" s="54" t="s">
        <v>693</v>
      </c>
    </row>
    <row r="19" spans="2:7" ht="101.25" x14ac:dyDescent="0.25">
      <c r="C19" s="53" t="s">
        <v>1481</v>
      </c>
    </row>
    <row r="20" spans="2:7" x14ac:dyDescent="0.25">
      <c r="C20" s="53" t="s">
        <v>847</v>
      </c>
      <c r="D20" s="67" t="s">
        <v>56</v>
      </c>
      <c r="E20" s="32">
        <v>22</v>
      </c>
      <c r="G20" s="82">
        <f>$E20*F20</f>
        <v>0</v>
      </c>
    </row>
    <row r="21" spans="2:7" x14ac:dyDescent="0.25">
      <c r="C21" s="53" t="s">
        <v>846</v>
      </c>
      <c r="D21" s="67" t="s">
        <v>56</v>
      </c>
      <c r="E21" s="32">
        <v>22</v>
      </c>
      <c r="G21" s="82">
        <f>$E21*F21</f>
        <v>0</v>
      </c>
    </row>
    <row r="23" spans="2:7" x14ac:dyDescent="0.25">
      <c r="B23" s="279" t="s">
        <v>1461</v>
      </c>
      <c r="C23" s="54" t="s">
        <v>694</v>
      </c>
    </row>
    <row r="24" spans="2:7" ht="78.75" x14ac:dyDescent="0.25">
      <c r="C24" s="53" t="s">
        <v>1469</v>
      </c>
      <c r="D24" s="67" t="s">
        <v>90</v>
      </c>
      <c r="E24" s="32">
        <v>5</v>
      </c>
      <c r="G24" s="82">
        <f>$E24*F24</f>
        <v>0</v>
      </c>
    </row>
    <row r="25" spans="2:7" ht="90" x14ac:dyDescent="0.25">
      <c r="C25" s="53" t="s">
        <v>1470</v>
      </c>
      <c r="D25" s="67" t="s">
        <v>90</v>
      </c>
      <c r="E25" s="32">
        <v>5</v>
      </c>
      <c r="G25" s="82">
        <f>$E25*F25</f>
        <v>0</v>
      </c>
    </row>
    <row r="27" spans="2:7" x14ac:dyDescent="0.25">
      <c r="B27" s="279" t="s">
        <v>1462</v>
      </c>
      <c r="C27" s="54" t="s">
        <v>883</v>
      </c>
      <c r="D27" s="158" t="s">
        <v>56</v>
      </c>
      <c r="E27" s="32">
        <v>1</v>
      </c>
      <c r="G27" s="82">
        <f>$E27*F27</f>
        <v>0</v>
      </c>
    </row>
    <row r="28" spans="2:7" ht="56.25" x14ac:dyDescent="0.25">
      <c r="B28" s="279"/>
      <c r="C28" s="53" t="s">
        <v>1482</v>
      </c>
    </row>
    <row r="29" spans="2:7" ht="33.75" x14ac:dyDescent="0.25">
      <c r="B29" s="56" t="s">
        <v>128</v>
      </c>
      <c r="C29" s="53" t="s">
        <v>873</v>
      </c>
    </row>
    <row r="30" spans="2:7" x14ac:dyDescent="0.25">
      <c r="B30" s="56" t="s">
        <v>130</v>
      </c>
      <c r="C30" s="53" t="s">
        <v>874</v>
      </c>
    </row>
    <row r="31" spans="2:7" x14ac:dyDescent="0.25">
      <c r="B31" s="56" t="s">
        <v>132</v>
      </c>
      <c r="C31" s="53" t="s">
        <v>875</v>
      </c>
    </row>
    <row r="32" spans="2:7" x14ac:dyDescent="0.25">
      <c r="B32" s="56" t="s">
        <v>274</v>
      </c>
      <c r="C32" s="53" t="s">
        <v>876</v>
      </c>
    </row>
    <row r="33" spans="2:8" ht="22.5" x14ac:dyDescent="0.25">
      <c r="B33" s="56" t="s">
        <v>879</v>
      </c>
      <c r="C33" s="53" t="s">
        <v>871</v>
      </c>
    </row>
    <row r="34" spans="2:8" ht="22.5" x14ac:dyDescent="0.25">
      <c r="B34" s="56" t="s">
        <v>880</v>
      </c>
      <c r="C34" s="53" t="s">
        <v>877</v>
      </c>
    </row>
    <row r="35" spans="2:8" x14ac:dyDescent="0.25">
      <c r="B35" s="56" t="s">
        <v>881</v>
      </c>
      <c r="C35" s="53" t="s">
        <v>872</v>
      </c>
    </row>
    <row r="36" spans="2:8" ht="22.5" x14ac:dyDescent="0.25">
      <c r="B36" s="56" t="s">
        <v>882</v>
      </c>
      <c r="C36" s="53" t="s">
        <v>878</v>
      </c>
    </row>
    <row r="38" spans="2:8" x14ac:dyDescent="0.25">
      <c r="B38" s="279" t="s">
        <v>1463</v>
      </c>
      <c r="C38" s="54" t="s">
        <v>695</v>
      </c>
    </row>
    <row r="39" spans="2:8" x14ac:dyDescent="0.25">
      <c r="B39" s="279"/>
      <c r="C39" s="189" t="s">
        <v>696</v>
      </c>
    </row>
    <row r="40" spans="2:8" ht="67.5" x14ac:dyDescent="0.25">
      <c r="C40" s="53" t="s">
        <v>1471</v>
      </c>
      <c r="D40" s="67" t="s">
        <v>90</v>
      </c>
      <c r="E40" s="32">
        <v>16</v>
      </c>
      <c r="G40" s="82">
        <f>$E40*F40</f>
        <v>0</v>
      </c>
    </row>
    <row r="41" spans="2:8" ht="45" x14ac:dyDescent="0.25">
      <c r="C41" s="53" t="s">
        <v>1472</v>
      </c>
      <c r="D41" s="67" t="s">
        <v>90</v>
      </c>
      <c r="E41" s="32">
        <v>12</v>
      </c>
      <c r="G41" s="82">
        <f>$E41*F41</f>
        <v>0</v>
      </c>
    </row>
    <row r="42" spans="2:8" ht="90" x14ac:dyDescent="0.25">
      <c r="C42" s="53" t="s">
        <v>1473</v>
      </c>
      <c r="D42" s="67" t="s">
        <v>90</v>
      </c>
      <c r="E42" s="32">
        <v>12</v>
      </c>
      <c r="G42" s="82">
        <f>$E42*F42</f>
        <v>0</v>
      </c>
    </row>
    <row r="44" spans="2:8" x14ac:dyDescent="0.25">
      <c r="B44" s="279" t="s">
        <v>1464</v>
      </c>
      <c r="C44" s="54" t="s">
        <v>697</v>
      </c>
    </row>
    <row r="45" spans="2:8" x14ac:dyDescent="0.25">
      <c r="B45" s="279"/>
      <c r="C45" s="189" t="s">
        <v>1483</v>
      </c>
    </row>
    <row r="46" spans="2:8" ht="67.5" x14ac:dyDescent="0.25">
      <c r="C46" s="53" t="s">
        <v>1474</v>
      </c>
      <c r="D46" s="67" t="s">
        <v>90</v>
      </c>
      <c r="E46" s="32">
        <f>3*3</f>
        <v>9</v>
      </c>
      <c r="G46" s="82">
        <f>$E46*F46</f>
        <v>0</v>
      </c>
      <c r="H46" s="78"/>
    </row>
    <row r="47" spans="2:8" ht="45" x14ac:dyDescent="0.25">
      <c r="C47" s="53" t="s">
        <v>1472</v>
      </c>
      <c r="D47" s="67" t="s">
        <v>90</v>
      </c>
      <c r="E47" s="32">
        <v>6</v>
      </c>
      <c r="G47" s="82">
        <f>$E47*F47</f>
        <v>0</v>
      </c>
      <c r="H47" s="78"/>
    </row>
    <row r="48" spans="2:8" ht="90" x14ac:dyDescent="0.25">
      <c r="C48" s="53" t="s">
        <v>1475</v>
      </c>
      <c r="D48" s="67" t="s">
        <v>90</v>
      </c>
      <c r="E48" s="32">
        <v>6</v>
      </c>
      <c r="G48" s="82">
        <f>$E48*F48</f>
        <v>0</v>
      </c>
      <c r="H48" s="78"/>
    </row>
    <row r="50" spans="1:8" x14ac:dyDescent="0.25">
      <c r="B50" s="279" t="s">
        <v>1465</v>
      </c>
      <c r="C50" s="54" t="s">
        <v>698</v>
      </c>
    </row>
    <row r="51" spans="1:8" ht="67.5" x14ac:dyDescent="0.25">
      <c r="C51" s="53" t="s">
        <v>1476</v>
      </c>
      <c r="D51" s="67" t="s">
        <v>90</v>
      </c>
      <c r="E51" s="32">
        <v>4</v>
      </c>
      <c r="G51" s="82">
        <f>$E51*F51</f>
        <v>0</v>
      </c>
    </row>
    <row r="52" spans="1:8" ht="90" x14ac:dyDescent="0.25">
      <c r="C52" s="53" t="s">
        <v>1473</v>
      </c>
      <c r="D52" s="67" t="s">
        <v>90</v>
      </c>
      <c r="E52" s="32">
        <v>4</v>
      </c>
      <c r="G52" s="82">
        <f>$E52*F52</f>
        <v>0</v>
      </c>
    </row>
    <row r="54" spans="1:8" x14ac:dyDescent="0.25">
      <c r="B54" s="279" t="s">
        <v>1466</v>
      </c>
      <c r="C54" s="54" t="s">
        <v>699</v>
      </c>
    </row>
    <row r="55" spans="1:8" ht="78.75" x14ac:dyDescent="0.25">
      <c r="C55" s="53" t="s">
        <v>1477</v>
      </c>
      <c r="D55" s="67" t="s">
        <v>90</v>
      </c>
      <c r="E55" s="32">
        <v>3</v>
      </c>
      <c r="G55" s="82">
        <f>$E55*F55</f>
        <v>0</v>
      </c>
    </row>
    <row r="56" spans="1:8" ht="90" x14ac:dyDescent="0.25">
      <c r="C56" s="53" t="s">
        <v>1478</v>
      </c>
      <c r="D56" s="67" t="s">
        <v>90</v>
      </c>
      <c r="E56" s="32">
        <v>3</v>
      </c>
      <c r="G56" s="82">
        <f>$E56*F56</f>
        <v>0</v>
      </c>
    </row>
    <row r="58" spans="1:8" ht="22.5" x14ac:dyDescent="0.25">
      <c r="B58" s="279" t="s">
        <v>1467</v>
      </c>
      <c r="C58" s="54" t="s">
        <v>700</v>
      </c>
    </row>
    <row r="59" spans="1:8" ht="78.75" x14ac:dyDescent="0.25">
      <c r="C59" s="280" t="s">
        <v>1479</v>
      </c>
      <c r="D59" s="67" t="s">
        <v>90</v>
      </c>
      <c r="E59" s="32">
        <v>2</v>
      </c>
      <c r="G59" s="82">
        <f>$E59*F59</f>
        <v>0</v>
      </c>
    </row>
    <row r="60" spans="1:8" x14ac:dyDescent="0.25">
      <c r="C60" s="280"/>
    </row>
    <row r="61" spans="1:8" s="133" customFormat="1" ht="11.25" x14ac:dyDescent="0.25">
      <c r="A61" s="152"/>
      <c r="B61" s="279" t="s">
        <v>1468</v>
      </c>
      <c r="C61" s="54" t="s">
        <v>1458</v>
      </c>
      <c r="D61" s="67" t="s">
        <v>96</v>
      </c>
      <c r="E61" s="32">
        <v>26</v>
      </c>
      <c r="F61" s="82"/>
      <c r="G61" s="82">
        <f>$E61*F61</f>
        <v>0</v>
      </c>
      <c r="H61" s="33"/>
    </row>
    <row r="62" spans="1:8" s="133" customFormat="1" ht="22.5" x14ac:dyDescent="0.25">
      <c r="A62" s="152"/>
      <c r="B62" s="56"/>
      <c r="C62" s="53" t="s">
        <v>1457</v>
      </c>
      <c r="D62" s="67"/>
      <c r="E62" s="32"/>
      <c r="F62" s="82"/>
      <c r="G62" s="82"/>
      <c r="H62" s="33"/>
    </row>
    <row r="63" spans="1:8" x14ac:dyDescent="0.25">
      <c r="C63" s="280"/>
    </row>
    <row r="64" spans="1:8" s="326" customFormat="1" x14ac:dyDescent="0.25">
      <c r="A64" s="154"/>
      <c r="B64" s="143" t="s">
        <v>76</v>
      </c>
      <c r="C64" s="20" t="s">
        <v>1512</v>
      </c>
      <c r="D64" s="21"/>
      <c r="E64" s="71"/>
      <c r="F64" s="168"/>
      <c r="G64" s="168">
        <f>SUM(G8:G63)</f>
        <v>0</v>
      </c>
      <c r="H64" s="8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5"/>
  <sheetViews>
    <sheetView zoomScaleNormal="100" zoomScaleSheetLayoutView="100" workbookViewId="0">
      <pane ySplit="5" topLeftCell="A146" activePane="bottomLeft" state="frozen"/>
      <selection activeCell="C182" sqref="C182"/>
      <selection pane="bottomLeft" activeCell="G175" sqref="G175"/>
    </sheetView>
  </sheetViews>
  <sheetFormatPr defaultRowHeight="11.25" x14ac:dyDescent="0.25"/>
  <cols>
    <col min="1" max="1" width="12.42578125" style="152" customWidth="1"/>
    <col min="2" max="2" width="10.140625" style="56" customWidth="1"/>
    <col min="3" max="3" width="55.7109375" style="53" customWidth="1"/>
    <col min="4" max="4" width="8.140625" style="67" customWidth="1"/>
    <col min="5" max="5" width="7.5703125" style="32" customWidth="1"/>
    <col min="6" max="6" width="14.5703125" style="100" customWidth="1"/>
    <col min="7" max="7" width="16" style="100" customWidth="1"/>
    <col min="8" max="8" width="19.42578125" style="33" customWidth="1"/>
    <col min="9" max="16384" width="9.140625" style="133"/>
  </cols>
  <sheetData>
    <row r="1" spans="1:8" x14ac:dyDescent="0.25">
      <c r="B1" s="1"/>
      <c r="C1" s="2"/>
      <c r="D1" s="22"/>
      <c r="E1" s="23"/>
      <c r="F1" s="112"/>
      <c r="G1" s="112"/>
      <c r="H1" s="24"/>
    </row>
    <row r="2" spans="1:8" x14ac:dyDescent="0.25">
      <c r="A2" s="335"/>
      <c r="B2" s="49" t="s">
        <v>79</v>
      </c>
      <c r="C2" s="49"/>
      <c r="D2" s="50"/>
      <c r="E2" s="51"/>
      <c r="F2" s="261"/>
      <c r="G2" s="261"/>
      <c r="H2" s="52"/>
    </row>
    <row r="3" spans="1:8" x14ac:dyDescent="0.25">
      <c r="A3" s="336"/>
      <c r="B3" s="267"/>
      <c r="C3" s="34"/>
      <c r="D3" s="35"/>
      <c r="E3" s="36"/>
      <c r="F3" s="217"/>
      <c r="G3" s="217"/>
      <c r="H3" s="37"/>
    </row>
    <row r="4" spans="1:8" x14ac:dyDescent="0.25">
      <c r="A4" s="5" t="s">
        <v>0</v>
      </c>
      <c r="B4" s="6" t="s">
        <v>1</v>
      </c>
      <c r="C4" s="5" t="s">
        <v>2</v>
      </c>
      <c r="D4" s="5" t="s">
        <v>3</v>
      </c>
      <c r="E4" s="5" t="s">
        <v>4</v>
      </c>
      <c r="F4" s="6" t="s">
        <v>5</v>
      </c>
      <c r="G4" s="5" t="s">
        <v>6</v>
      </c>
      <c r="H4" s="5" t="s">
        <v>7</v>
      </c>
    </row>
    <row r="5" spans="1:8" x14ac:dyDescent="0.25">
      <c r="A5" s="153"/>
      <c r="B5" s="62"/>
      <c r="C5" s="8"/>
      <c r="D5" s="62"/>
      <c r="E5" s="62"/>
      <c r="F5" s="218"/>
      <c r="G5" s="176"/>
      <c r="H5" s="38"/>
    </row>
    <row r="6" spans="1:8" x14ac:dyDescent="0.25">
      <c r="B6" s="143" t="s">
        <v>86</v>
      </c>
      <c r="C6" s="20" t="s">
        <v>29</v>
      </c>
      <c r="D6" s="21"/>
      <c r="E6" s="30"/>
      <c r="F6" s="219"/>
      <c r="G6" s="219"/>
      <c r="H6" s="31"/>
    </row>
    <row r="8" spans="1:8" x14ac:dyDescent="0.25">
      <c r="A8" s="337"/>
      <c r="B8" s="56" t="s">
        <v>213</v>
      </c>
      <c r="C8" s="54" t="s">
        <v>109</v>
      </c>
      <c r="D8" s="67" t="s">
        <v>111</v>
      </c>
      <c r="E8" s="32">
        <v>50</v>
      </c>
      <c r="G8" s="100">
        <f>$E8*F8</f>
        <v>0</v>
      </c>
      <c r="H8" s="301"/>
    </row>
    <row r="9" spans="1:8" ht="45" x14ac:dyDescent="0.25">
      <c r="A9" s="337"/>
      <c r="C9" s="53" t="s">
        <v>110</v>
      </c>
      <c r="H9" s="301"/>
    </row>
    <row r="11" spans="1:8" x14ac:dyDescent="0.25">
      <c r="A11" s="337"/>
      <c r="B11" s="56" t="s">
        <v>214</v>
      </c>
      <c r="C11" s="54" t="s">
        <v>117</v>
      </c>
      <c r="D11" s="67" t="s">
        <v>96</v>
      </c>
      <c r="E11" s="32">
        <v>100</v>
      </c>
      <c r="G11" s="100">
        <f>$E11*F11</f>
        <v>0</v>
      </c>
      <c r="H11" s="301"/>
    </row>
    <row r="12" spans="1:8" ht="33.75" x14ac:dyDescent="0.25">
      <c r="A12" s="337"/>
      <c r="C12" s="53" t="s">
        <v>118</v>
      </c>
      <c r="H12" s="301"/>
    </row>
    <row r="13" spans="1:8" x14ac:dyDescent="0.25">
      <c r="A13" s="337"/>
      <c r="H13" s="301"/>
    </row>
    <row r="14" spans="1:8" x14ac:dyDescent="0.25">
      <c r="A14" s="337"/>
      <c r="B14" s="56" t="s">
        <v>215</v>
      </c>
      <c r="C14" s="54" t="s">
        <v>120</v>
      </c>
      <c r="D14" s="67" t="s">
        <v>96</v>
      </c>
      <c r="E14" s="32">
        <v>100</v>
      </c>
      <c r="G14" s="100">
        <f>$E14*F14</f>
        <v>0</v>
      </c>
      <c r="H14" s="301"/>
    </row>
    <row r="15" spans="1:8" ht="56.25" x14ac:dyDescent="0.25">
      <c r="A15" s="337"/>
      <c r="C15" s="53" t="s">
        <v>121</v>
      </c>
      <c r="H15" s="301"/>
    </row>
    <row r="16" spans="1:8" x14ac:dyDescent="0.25">
      <c r="A16" s="337"/>
      <c r="H16" s="301"/>
    </row>
    <row r="17" spans="1:8" x14ac:dyDescent="0.25">
      <c r="A17" s="337"/>
      <c r="B17" s="56" t="s">
        <v>216</v>
      </c>
      <c r="C17" s="54" t="s">
        <v>123</v>
      </c>
      <c r="D17" s="67" t="s">
        <v>96</v>
      </c>
      <c r="E17" s="32">
        <v>100</v>
      </c>
      <c r="G17" s="100">
        <f>$E17*F17</f>
        <v>0</v>
      </c>
      <c r="H17" s="301"/>
    </row>
    <row r="18" spans="1:8" ht="90" x14ac:dyDescent="0.25">
      <c r="A18" s="337"/>
      <c r="C18" s="53" t="s">
        <v>124</v>
      </c>
      <c r="H18" s="301"/>
    </row>
    <row r="19" spans="1:8" x14ac:dyDescent="0.25">
      <c r="A19" s="337"/>
      <c r="H19" s="301"/>
    </row>
    <row r="20" spans="1:8" x14ac:dyDescent="0.25">
      <c r="A20" s="337"/>
      <c r="B20" s="56" t="s">
        <v>217</v>
      </c>
      <c r="C20" s="54" t="s">
        <v>126</v>
      </c>
      <c r="H20" s="301"/>
    </row>
    <row r="21" spans="1:8" ht="135" x14ac:dyDescent="0.25">
      <c r="A21" s="337"/>
      <c r="C21" s="53" t="s">
        <v>127</v>
      </c>
      <c r="H21" s="301"/>
    </row>
    <row r="22" spans="1:8" ht="22.5" x14ac:dyDescent="0.25">
      <c r="A22" s="337"/>
      <c r="C22" s="53" t="s">
        <v>129</v>
      </c>
      <c r="D22" s="67" t="s">
        <v>105</v>
      </c>
      <c r="E22" s="32">
        <v>100</v>
      </c>
      <c r="G22" s="100">
        <f>$E22*F22</f>
        <v>0</v>
      </c>
      <c r="H22" s="301"/>
    </row>
    <row r="23" spans="1:8" ht="22.5" x14ac:dyDescent="0.25">
      <c r="A23" s="337"/>
      <c r="C23" s="53" t="s">
        <v>131</v>
      </c>
      <c r="D23" s="67" t="s">
        <v>148</v>
      </c>
      <c r="G23" s="112">
        <f>F23*G22</f>
        <v>0</v>
      </c>
    </row>
    <row r="24" spans="1:8" ht="56.25" x14ac:dyDescent="0.25">
      <c r="A24" s="337"/>
      <c r="C24" s="53" t="s">
        <v>133</v>
      </c>
      <c r="D24" s="67" t="s">
        <v>105</v>
      </c>
      <c r="E24" s="32">
        <v>100</v>
      </c>
      <c r="G24" s="100">
        <f>$E24*F24</f>
        <v>0</v>
      </c>
    </row>
    <row r="26" spans="1:8" x14ac:dyDescent="0.25">
      <c r="A26" s="337"/>
      <c r="B26" s="56" t="s">
        <v>218</v>
      </c>
      <c r="C26" s="54" t="s">
        <v>135</v>
      </c>
    </row>
    <row r="27" spans="1:8" ht="135" x14ac:dyDescent="0.25">
      <c r="A27" s="337"/>
      <c r="C27" s="53" t="s">
        <v>136</v>
      </c>
    </row>
    <row r="28" spans="1:8" ht="22.5" x14ac:dyDescent="0.25">
      <c r="A28" s="337"/>
      <c r="B28" s="56" t="s">
        <v>128</v>
      </c>
      <c r="C28" s="53" t="s">
        <v>137</v>
      </c>
      <c r="D28" s="67" t="s">
        <v>96</v>
      </c>
      <c r="E28" s="32">
        <v>100</v>
      </c>
      <c r="G28" s="100">
        <f>$E28*F28</f>
        <v>0</v>
      </c>
    </row>
    <row r="29" spans="1:8" ht="22.5" x14ac:dyDescent="0.25">
      <c r="A29" s="337"/>
      <c r="B29" s="56" t="s">
        <v>130</v>
      </c>
      <c r="C29" s="53" t="s">
        <v>138</v>
      </c>
      <c r="D29" s="67" t="s">
        <v>148</v>
      </c>
      <c r="G29" s="112">
        <f>F29*G28</f>
        <v>0</v>
      </c>
    </row>
    <row r="30" spans="1:8" ht="45" x14ac:dyDescent="0.25">
      <c r="A30" s="337"/>
      <c r="B30" s="56" t="s">
        <v>132</v>
      </c>
      <c r="C30" s="53" t="s">
        <v>139</v>
      </c>
      <c r="D30" s="67" t="s">
        <v>96</v>
      </c>
      <c r="E30" s="32">
        <v>100</v>
      </c>
      <c r="G30" s="100">
        <f>$E30*F30</f>
        <v>0</v>
      </c>
    </row>
    <row r="31" spans="1:8" x14ac:dyDescent="0.25">
      <c r="A31" s="337"/>
      <c r="B31" s="1"/>
      <c r="C31" s="15"/>
      <c r="D31" s="22"/>
      <c r="E31" s="23"/>
      <c r="F31" s="112"/>
      <c r="G31" s="112"/>
      <c r="H31" s="24"/>
    </row>
    <row r="32" spans="1:8" x14ac:dyDescent="0.25">
      <c r="A32" s="337"/>
      <c r="B32" s="56" t="s">
        <v>219</v>
      </c>
      <c r="C32" s="54" t="s">
        <v>144</v>
      </c>
      <c r="D32" s="67" t="s">
        <v>111</v>
      </c>
      <c r="E32" s="23">
        <v>4</v>
      </c>
      <c r="G32" s="100">
        <f>$E32*F32</f>
        <v>0</v>
      </c>
    </row>
    <row r="33" spans="1:8" ht="90" x14ac:dyDescent="0.25">
      <c r="A33" s="337"/>
      <c r="C33" s="53" t="s">
        <v>145</v>
      </c>
      <c r="E33" s="23"/>
    </row>
    <row r="34" spans="1:8" x14ac:dyDescent="0.25">
      <c r="A34" s="337"/>
      <c r="E34" s="23"/>
    </row>
    <row r="35" spans="1:8" x14ac:dyDescent="0.25">
      <c r="A35" s="337"/>
      <c r="B35" s="56" t="s">
        <v>220</v>
      </c>
      <c r="C35" s="54" t="s">
        <v>146</v>
      </c>
      <c r="D35" s="67" t="s">
        <v>111</v>
      </c>
      <c r="E35" s="23">
        <v>46</v>
      </c>
      <c r="G35" s="100">
        <f>$E35*F35</f>
        <v>0</v>
      </c>
    </row>
    <row r="36" spans="1:8" ht="33.75" x14ac:dyDescent="0.25">
      <c r="A36" s="337"/>
      <c r="C36" s="53" t="s">
        <v>147</v>
      </c>
    </row>
    <row r="38" spans="1:8" s="289" customFormat="1" x14ac:dyDescent="0.25">
      <c r="A38" s="154"/>
      <c r="B38" s="143" t="s">
        <v>86</v>
      </c>
      <c r="C38" s="20" t="s">
        <v>29</v>
      </c>
      <c r="D38" s="84"/>
      <c r="E38" s="71"/>
      <c r="F38" s="262"/>
      <c r="G38" s="262">
        <f>SUM(G7:G37)</f>
        <v>0</v>
      </c>
      <c r="H38" s="85"/>
    </row>
    <row r="40" spans="1:8" x14ac:dyDescent="0.25">
      <c r="B40" s="143" t="s">
        <v>87</v>
      </c>
      <c r="C40" s="20" t="s">
        <v>62</v>
      </c>
      <c r="D40" s="21"/>
      <c r="E40" s="30"/>
      <c r="F40" s="219"/>
      <c r="G40" s="219"/>
      <c r="H40" s="31"/>
    </row>
    <row r="42" spans="1:8" ht="22.5" x14ac:dyDescent="0.25">
      <c r="C42" s="189" t="s">
        <v>436</v>
      </c>
    </row>
    <row r="43" spans="1:8" x14ac:dyDescent="0.25">
      <c r="C43" s="189" t="s">
        <v>437</v>
      </c>
    </row>
    <row r="44" spans="1:8" ht="56.25" x14ac:dyDescent="0.25">
      <c r="C44" s="189" t="s">
        <v>438</v>
      </c>
    </row>
    <row r="45" spans="1:8" ht="45" x14ac:dyDescent="0.25">
      <c r="C45" s="189" t="s">
        <v>439</v>
      </c>
    </row>
    <row r="46" spans="1:8" ht="22.5" x14ac:dyDescent="0.25">
      <c r="C46" s="189" t="s">
        <v>440</v>
      </c>
    </row>
    <row r="48" spans="1:8" ht="22.5" x14ac:dyDescent="0.25">
      <c r="B48" s="56" t="s">
        <v>1488</v>
      </c>
      <c r="C48" s="53" t="s">
        <v>441</v>
      </c>
      <c r="D48" s="67" t="s">
        <v>300</v>
      </c>
      <c r="E48" s="32">
        <v>1</v>
      </c>
      <c r="G48" s="100">
        <f>$E48*F48</f>
        <v>0</v>
      </c>
    </row>
    <row r="49" spans="1:8" x14ac:dyDescent="0.25">
      <c r="B49" s="56" t="s">
        <v>631</v>
      </c>
    </row>
    <row r="50" spans="1:8" s="287" customFormat="1" ht="33.75" x14ac:dyDescent="0.25">
      <c r="A50" s="152"/>
      <c r="B50" s="56" t="s">
        <v>1489</v>
      </c>
      <c r="C50" s="53" t="s">
        <v>443</v>
      </c>
      <c r="D50" s="67" t="s">
        <v>90</v>
      </c>
      <c r="E50" s="32">
        <v>3</v>
      </c>
      <c r="F50" s="100"/>
      <c r="G50" s="100">
        <f>$E50*F50</f>
        <v>0</v>
      </c>
      <c r="H50" s="33"/>
    </row>
    <row r="51" spans="1:8" s="287" customFormat="1" x14ac:dyDescent="0.25">
      <c r="A51" s="152"/>
      <c r="B51" s="56" t="s">
        <v>631</v>
      </c>
      <c r="C51" s="53"/>
      <c r="D51" s="67"/>
      <c r="E51" s="32"/>
      <c r="F51" s="100"/>
      <c r="G51" s="100"/>
      <c r="H51" s="33"/>
    </row>
    <row r="52" spans="1:8" s="287" customFormat="1" ht="22.5" x14ac:dyDescent="0.25">
      <c r="A52" s="152"/>
      <c r="B52" s="56" t="s">
        <v>1490</v>
      </c>
      <c r="C52" s="53" t="s">
        <v>444</v>
      </c>
      <c r="D52" s="67" t="s">
        <v>90</v>
      </c>
      <c r="E52" s="32">
        <v>3</v>
      </c>
      <c r="F52" s="100"/>
      <c r="G52" s="100">
        <f>$E52*F52</f>
        <v>0</v>
      </c>
      <c r="H52" s="33"/>
    </row>
    <row r="53" spans="1:8" s="287" customFormat="1" x14ac:dyDescent="0.25">
      <c r="A53" s="152"/>
      <c r="B53" s="56" t="s">
        <v>631</v>
      </c>
      <c r="C53" s="53"/>
      <c r="D53" s="67"/>
      <c r="E53" s="32"/>
      <c r="F53" s="100"/>
      <c r="G53" s="100"/>
      <c r="H53" s="33"/>
    </row>
    <row r="54" spans="1:8" s="287" customFormat="1" ht="56.25" x14ac:dyDescent="0.25">
      <c r="A54" s="152"/>
      <c r="B54" s="56" t="s">
        <v>1491</v>
      </c>
      <c r="C54" s="53" t="s">
        <v>632</v>
      </c>
      <c r="D54" s="67" t="s">
        <v>105</v>
      </c>
      <c r="E54" s="32">
        <v>6</v>
      </c>
      <c r="F54" s="100"/>
      <c r="G54" s="100">
        <f>$E54*F54</f>
        <v>0</v>
      </c>
      <c r="H54" s="33"/>
    </row>
    <row r="55" spans="1:8" s="287" customFormat="1" x14ac:dyDescent="0.25">
      <c r="A55" s="152"/>
      <c r="B55" s="56" t="s">
        <v>631</v>
      </c>
      <c r="C55" s="53"/>
      <c r="D55" s="67"/>
      <c r="E55" s="32"/>
      <c r="F55" s="100"/>
      <c r="G55" s="100"/>
      <c r="H55" s="33"/>
    </row>
    <row r="56" spans="1:8" s="287" customFormat="1" ht="33.75" x14ac:dyDescent="0.25">
      <c r="A56" s="152"/>
      <c r="B56" s="56" t="s">
        <v>1492</v>
      </c>
      <c r="C56" s="53" t="s">
        <v>368</v>
      </c>
      <c r="D56" s="67" t="s">
        <v>111</v>
      </c>
      <c r="E56" s="32">
        <v>2</v>
      </c>
      <c r="F56" s="100"/>
      <c r="G56" s="100">
        <f>$E56*F56</f>
        <v>0</v>
      </c>
      <c r="H56" s="33"/>
    </row>
    <row r="57" spans="1:8" s="287" customFormat="1" x14ac:dyDescent="0.25">
      <c r="A57" s="152"/>
      <c r="B57" s="56" t="s">
        <v>631</v>
      </c>
      <c r="C57" s="53"/>
      <c r="D57" s="67"/>
      <c r="E57" s="32"/>
      <c r="F57" s="100"/>
      <c r="G57" s="100"/>
      <c r="H57" s="33"/>
    </row>
    <row r="58" spans="1:8" s="287" customFormat="1" ht="33.75" x14ac:dyDescent="0.25">
      <c r="A58" s="152"/>
      <c r="B58" s="56" t="s">
        <v>1493</v>
      </c>
      <c r="C58" s="53" t="s">
        <v>466</v>
      </c>
      <c r="D58" s="67" t="s">
        <v>90</v>
      </c>
      <c r="E58" s="32">
        <v>8</v>
      </c>
      <c r="F58" s="100"/>
      <c r="G58" s="100">
        <f>$E58*F58</f>
        <v>0</v>
      </c>
      <c r="H58" s="33"/>
    </row>
    <row r="59" spans="1:8" s="287" customFormat="1" x14ac:dyDescent="0.25">
      <c r="A59" s="152"/>
      <c r="B59" s="56" t="s">
        <v>631</v>
      </c>
      <c r="C59" s="53"/>
      <c r="D59" s="67"/>
      <c r="E59" s="32"/>
      <c r="F59" s="100"/>
      <c r="G59" s="100"/>
      <c r="H59" s="33"/>
    </row>
    <row r="60" spans="1:8" s="287" customFormat="1" x14ac:dyDescent="0.25">
      <c r="A60" s="152"/>
      <c r="B60" s="56" t="s">
        <v>1494</v>
      </c>
      <c r="C60" s="53" t="s">
        <v>467</v>
      </c>
      <c r="D60" s="67"/>
      <c r="E60" s="32"/>
      <c r="F60" s="100"/>
      <c r="G60" s="100"/>
      <c r="H60" s="33"/>
    </row>
    <row r="61" spans="1:8" s="287" customFormat="1" x14ac:dyDescent="0.25">
      <c r="A61" s="152"/>
      <c r="B61" s="56" t="s">
        <v>631</v>
      </c>
      <c r="C61" s="53" t="s">
        <v>468</v>
      </c>
      <c r="D61" s="67" t="s">
        <v>329</v>
      </c>
      <c r="E61" s="32">
        <v>18</v>
      </c>
      <c r="F61" s="100"/>
      <c r="G61" s="100">
        <f>$E61*F61</f>
        <v>0</v>
      </c>
      <c r="H61" s="33"/>
    </row>
    <row r="62" spans="1:8" s="287" customFormat="1" x14ac:dyDescent="0.25">
      <c r="A62" s="152"/>
      <c r="B62" s="56" t="s">
        <v>631</v>
      </c>
      <c r="C62" s="53"/>
      <c r="D62" s="67"/>
      <c r="E62" s="32"/>
      <c r="F62" s="100"/>
      <c r="G62" s="100"/>
      <c r="H62" s="33"/>
    </row>
    <row r="63" spans="1:8" s="287" customFormat="1" x14ac:dyDescent="0.25">
      <c r="A63" s="152"/>
      <c r="B63" s="56" t="s">
        <v>1495</v>
      </c>
      <c r="C63" s="53" t="s">
        <v>471</v>
      </c>
      <c r="D63" s="67"/>
      <c r="E63" s="32"/>
      <c r="F63" s="100"/>
      <c r="G63" s="100"/>
      <c r="H63" s="33"/>
    </row>
    <row r="64" spans="1:8" s="287" customFormat="1" x14ac:dyDescent="0.25">
      <c r="A64" s="152"/>
      <c r="B64" s="56" t="s">
        <v>631</v>
      </c>
      <c r="C64" s="53" t="s">
        <v>468</v>
      </c>
      <c r="D64" s="67" t="s">
        <v>90</v>
      </c>
      <c r="E64" s="32">
        <v>6</v>
      </c>
      <c r="F64" s="100"/>
      <c r="G64" s="100">
        <f>$E64*F64</f>
        <v>0</v>
      </c>
      <c r="H64" s="33"/>
    </row>
    <row r="65" spans="1:8" s="287" customFormat="1" x14ac:dyDescent="0.25">
      <c r="A65" s="152"/>
      <c r="B65" s="56" t="s">
        <v>631</v>
      </c>
      <c r="C65" s="53"/>
      <c r="D65" s="67"/>
      <c r="E65" s="32"/>
      <c r="F65" s="100"/>
      <c r="G65" s="100"/>
      <c r="H65" s="33"/>
    </row>
    <row r="66" spans="1:8" s="287" customFormat="1" ht="22.5" x14ac:dyDescent="0.25">
      <c r="A66" s="152"/>
      <c r="B66" s="56" t="s">
        <v>1496</v>
      </c>
      <c r="C66" s="53" t="s">
        <v>472</v>
      </c>
      <c r="D66" s="67" t="s">
        <v>90</v>
      </c>
      <c r="E66" s="32">
        <v>7</v>
      </c>
      <c r="F66" s="100"/>
      <c r="G66" s="100">
        <f>$E66*F66</f>
        <v>0</v>
      </c>
      <c r="H66" s="33"/>
    </row>
    <row r="67" spans="1:8" s="287" customFormat="1" x14ac:dyDescent="0.25">
      <c r="A67" s="152"/>
      <c r="B67" s="56" t="s">
        <v>631</v>
      </c>
      <c r="C67" s="53"/>
      <c r="D67" s="67"/>
      <c r="E67" s="32"/>
      <c r="F67" s="100"/>
      <c r="G67" s="100"/>
      <c r="H67" s="33"/>
    </row>
    <row r="68" spans="1:8" s="287" customFormat="1" ht="67.5" x14ac:dyDescent="0.25">
      <c r="A68" s="152"/>
      <c r="B68" s="56" t="s">
        <v>1497</v>
      </c>
      <c r="C68" s="53" t="s">
        <v>473</v>
      </c>
      <c r="D68" s="67" t="s">
        <v>90</v>
      </c>
      <c r="E68" s="32">
        <v>3</v>
      </c>
      <c r="F68" s="100"/>
      <c r="G68" s="100">
        <f>$E68*F68</f>
        <v>0</v>
      </c>
      <c r="H68" s="33"/>
    </row>
    <row r="69" spans="1:8" s="287" customFormat="1" x14ac:dyDescent="0.25">
      <c r="A69" s="152"/>
      <c r="B69" s="56" t="s">
        <v>631</v>
      </c>
      <c r="C69" s="53"/>
      <c r="D69" s="67"/>
      <c r="E69" s="32"/>
      <c r="F69" s="100"/>
      <c r="G69" s="100"/>
      <c r="H69" s="33"/>
    </row>
    <row r="70" spans="1:8" s="287" customFormat="1" ht="33.75" x14ac:dyDescent="0.25">
      <c r="A70" s="152"/>
      <c r="B70" s="56" t="s">
        <v>1498</v>
      </c>
      <c r="C70" s="53" t="s">
        <v>474</v>
      </c>
      <c r="D70" s="67" t="s">
        <v>90</v>
      </c>
      <c r="E70" s="32">
        <v>3</v>
      </c>
      <c r="F70" s="100"/>
      <c r="G70" s="100">
        <f>$E70*F70</f>
        <v>0</v>
      </c>
      <c r="H70" s="33"/>
    </row>
    <row r="71" spans="1:8" s="287" customFormat="1" x14ac:dyDescent="0.25">
      <c r="A71" s="152"/>
      <c r="B71" s="56" t="s">
        <v>631</v>
      </c>
      <c r="C71" s="53"/>
      <c r="D71" s="67"/>
      <c r="E71" s="32"/>
      <c r="F71" s="100"/>
      <c r="G71" s="100"/>
      <c r="H71" s="33"/>
    </row>
    <row r="72" spans="1:8" s="287" customFormat="1" ht="33.75" x14ac:dyDescent="0.25">
      <c r="A72" s="152"/>
      <c r="B72" s="56" t="s">
        <v>1499</v>
      </c>
      <c r="C72" s="53" t="s">
        <v>476</v>
      </c>
      <c r="D72" s="67" t="s">
        <v>303</v>
      </c>
      <c r="E72" s="32">
        <v>3</v>
      </c>
      <c r="F72" s="100"/>
      <c r="G72" s="100">
        <f>$E72*F72</f>
        <v>0</v>
      </c>
      <c r="H72" s="33"/>
    </row>
    <row r="73" spans="1:8" s="287" customFormat="1" x14ac:dyDescent="0.25">
      <c r="A73" s="152"/>
      <c r="B73" s="56" t="s">
        <v>631</v>
      </c>
      <c r="C73" s="53"/>
      <c r="D73" s="67"/>
      <c r="E73" s="32"/>
      <c r="F73" s="100"/>
      <c r="G73" s="100"/>
      <c r="H73" s="33"/>
    </row>
    <row r="74" spans="1:8" s="287" customFormat="1" ht="22.5" x14ac:dyDescent="0.25">
      <c r="A74" s="152"/>
      <c r="B74" s="56" t="s">
        <v>1500</v>
      </c>
      <c r="C74" s="53" t="s">
        <v>477</v>
      </c>
      <c r="D74" s="67" t="s">
        <v>90</v>
      </c>
      <c r="E74" s="32">
        <v>3</v>
      </c>
      <c r="F74" s="100"/>
      <c r="G74" s="100">
        <f>$E74*F74</f>
        <v>0</v>
      </c>
      <c r="H74" s="33"/>
    </row>
    <row r="75" spans="1:8" s="287" customFormat="1" x14ac:dyDescent="0.25">
      <c r="A75" s="152"/>
      <c r="B75" s="56" t="s">
        <v>631</v>
      </c>
      <c r="C75" s="53"/>
      <c r="D75" s="67"/>
      <c r="E75" s="32"/>
      <c r="F75" s="100"/>
      <c r="G75" s="100"/>
      <c r="H75" s="33"/>
    </row>
    <row r="76" spans="1:8" s="287" customFormat="1" ht="22.5" x14ac:dyDescent="0.25">
      <c r="A76" s="152"/>
      <c r="B76" s="56" t="s">
        <v>1501</v>
      </c>
      <c r="C76" s="53" t="s">
        <v>481</v>
      </c>
      <c r="D76" s="67" t="s">
        <v>329</v>
      </c>
      <c r="E76" s="32">
        <v>6</v>
      </c>
      <c r="F76" s="100"/>
      <c r="G76" s="100">
        <f>$E76*F76</f>
        <v>0</v>
      </c>
      <c r="H76" s="33"/>
    </row>
    <row r="77" spans="1:8" s="287" customFormat="1" x14ac:dyDescent="0.25">
      <c r="A77" s="152"/>
      <c r="B77" s="56" t="s">
        <v>631</v>
      </c>
      <c r="C77" s="53"/>
      <c r="D77" s="67"/>
      <c r="E77" s="32"/>
      <c r="F77" s="100"/>
      <c r="G77" s="100"/>
      <c r="H77" s="33"/>
    </row>
    <row r="78" spans="1:8" s="287" customFormat="1" ht="22.5" x14ac:dyDescent="0.25">
      <c r="A78" s="152"/>
      <c r="B78" s="56" t="s">
        <v>1502</v>
      </c>
      <c r="C78" s="53" t="s">
        <v>483</v>
      </c>
      <c r="D78" s="67"/>
      <c r="E78" s="32"/>
      <c r="F78" s="100"/>
      <c r="G78" s="100"/>
      <c r="H78" s="33"/>
    </row>
    <row r="79" spans="1:8" s="287" customFormat="1" x14ac:dyDescent="0.25">
      <c r="A79" s="152"/>
      <c r="B79" s="56" t="s">
        <v>631</v>
      </c>
      <c r="C79" s="53" t="s">
        <v>484</v>
      </c>
      <c r="D79" s="67" t="s">
        <v>329</v>
      </c>
      <c r="E79" s="32">
        <v>20</v>
      </c>
      <c r="F79" s="100"/>
      <c r="G79" s="100">
        <f>$E79*F79</f>
        <v>0</v>
      </c>
      <c r="H79" s="33"/>
    </row>
    <row r="80" spans="1:8" s="287" customFormat="1" x14ac:dyDescent="0.25">
      <c r="A80" s="152"/>
      <c r="B80" s="56" t="s">
        <v>631</v>
      </c>
      <c r="C80" s="53"/>
      <c r="D80" s="67"/>
      <c r="E80" s="32"/>
      <c r="F80" s="100"/>
      <c r="G80" s="100"/>
      <c r="H80" s="33"/>
    </row>
    <row r="81" spans="1:8" s="287" customFormat="1" ht="33.75" x14ac:dyDescent="0.25">
      <c r="A81" s="152" t="s">
        <v>486</v>
      </c>
      <c r="B81" s="56" t="s">
        <v>1503</v>
      </c>
      <c r="C81" s="53" t="s">
        <v>490</v>
      </c>
      <c r="D81" s="67"/>
      <c r="E81" s="32"/>
      <c r="F81" s="100"/>
      <c r="G81" s="100"/>
      <c r="H81" s="33"/>
    </row>
    <row r="82" spans="1:8" s="286" customFormat="1" x14ac:dyDescent="0.25">
      <c r="A82" s="152" t="s">
        <v>486</v>
      </c>
      <c r="B82" s="56" t="s">
        <v>631</v>
      </c>
      <c r="C82" s="53" t="s">
        <v>491</v>
      </c>
      <c r="D82" s="67"/>
      <c r="E82" s="32"/>
      <c r="F82" s="100"/>
      <c r="G82" s="100"/>
      <c r="H82" s="33"/>
    </row>
    <row r="83" spans="1:8" s="286" customFormat="1" x14ac:dyDescent="0.25">
      <c r="A83" s="152" t="s">
        <v>486</v>
      </c>
      <c r="B83" s="56" t="s">
        <v>631</v>
      </c>
      <c r="C83" s="53" t="s">
        <v>492</v>
      </c>
      <c r="D83" s="67"/>
      <c r="E83" s="32"/>
      <c r="F83" s="100"/>
      <c r="G83" s="100"/>
      <c r="H83" s="33"/>
    </row>
    <row r="84" spans="1:8" s="286" customFormat="1" ht="22.5" x14ac:dyDescent="0.25">
      <c r="A84" s="152" t="s">
        <v>486</v>
      </c>
      <c r="B84" s="56" t="s">
        <v>631</v>
      </c>
      <c r="C84" s="53" t="s">
        <v>493</v>
      </c>
      <c r="D84" s="67"/>
      <c r="E84" s="32"/>
      <c r="F84" s="100"/>
      <c r="G84" s="100"/>
      <c r="H84" s="33"/>
    </row>
    <row r="85" spans="1:8" s="286" customFormat="1" ht="45" x14ac:dyDescent="0.25">
      <c r="A85" s="152" t="s">
        <v>486</v>
      </c>
      <c r="B85" s="56" t="s">
        <v>631</v>
      </c>
      <c r="C85" s="53" t="s">
        <v>494</v>
      </c>
      <c r="D85" s="67"/>
      <c r="E85" s="32"/>
      <c r="F85" s="100"/>
      <c r="G85" s="100"/>
      <c r="H85" s="33"/>
    </row>
    <row r="86" spans="1:8" s="286" customFormat="1" ht="33.75" x14ac:dyDescent="0.25">
      <c r="A86" s="152" t="s">
        <v>486</v>
      </c>
      <c r="B86" s="56" t="s">
        <v>631</v>
      </c>
      <c r="C86" s="53" t="s">
        <v>495</v>
      </c>
      <c r="D86" s="67"/>
      <c r="E86" s="32"/>
      <c r="F86" s="100"/>
      <c r="G86" s="100"/>
      <c r="H86" s="33"/>
    </row>
    <row r="87" spans="1:8" s="286" customFormat="1" ht="56.25" x14ac:dyDescent="0.25">
      <c r="A87" s="152" t="s">
        <v>486</v>
      </c>
      <c r="B87" s="56" t="s">
        <v>631</v>
      </c>
      <c r="C87" s="53" t="s">
        <v>496</v>
      </c>
      <c r="D87" s="67"/>
      <c r="E87" s="32"/>
      <c r="F87" s="100"/>
      <c r="G87" s="100"/>
      <c r="H87" s="33"/>
    </row>
    <row r="88" spans="1:8" s="286" customFormat="1" ht="33.75" x14ac:dyDescent="0.25">
      <c r="A88" s="152" t="s">
        <v>486</v>
      </c>
      <c r="B88" s="56" t="s">
        <v>631</v>
      </c>
      <c r="C88" s="53" t="s">
        <v>497</v>
      </c>
      <c r="D88" s="67"/>
      <c r="E88" s="32"/>
      <c r="F88" s="100"/>
      <c r="G88" s="100"/>
      <c r="H88" s="33"/>
    </row>
    <row r="89" spans="1:8" s="286" customFormat="1" ht="22.5" x14ac:dyDescent="0.25">
      <c r="A89" s="152" t="s">
        <v>486</v>
      </c>
      <c r="B89" s="56" t="s">
        <v>631</v>
      </c>
      <c r="C89" s="53" t="s">
        <v>498</v>
      </c>
      <c r="D89" s="67"/>
      <c r="E89" s="32"/>
      <c r="F89" s="100"/>
      <c r="G89" s="100"/>
      <c r="H89" s="33"/>
    </row>
    <row r="90" spans="1:8" s="286" customFormat="1" ht="22.5" x14ac:dyDescent="0.25">
      <c r="A90" s="152" t="s">
        <v>486</v>
      </c>
      <c r="B90" s="56" t="s">
        <v>631</v>
      </c>
      <c r="C90" s="53" t="s">
        <v>499</v>
      </c>
      <c r="D90" s="67"/>
      <c r="E90" s="32"/>
      <c r="F90" s="100"/>
      <c r="G90" s="100"/>
      <c r="H90" s="33"/>
    </row>
    <row r="91" spans="1:8" s="286" customFormat="1" ht="33.75" x14ac:dyDescent="0.25">
      <c r="A91" s="152" t="s">
        <v>486</v>
      </c>
      <c r="B91" s="56" t="s">
        <v>631</v>
      </c>
      <c r="C91" s="53" t="s">
        <v>500</v>
      </c>
      <c r="D91" s="67"/>
      <c r="E91" s="32"/>
      <c r="F91" s="100"/>
      <c r="G91" s="100"/>
      <c r="H91" s="33"/>
    </row>
    <row r="92" spans="1:8" s="286" customFormat="1" ht="45" x14ac:dyDescent="0.25">
      <c r="A92" s="152" t="s">
        <v>486</v>
      </c>
      <c r="B92" s="56" t="s">
        <v>631</v>
      </c>
      <c r="C92" s="53" t="s">
        <v>501</v>
      </c>
      <c r="D92" s="67"/>
      <c r="E92" s="32"/>
      <c r="F92" s="100"/>
      <c r="G92" s="100"/>
      <c r="H92" s="33"/>
    </row>
    <row r="93" spans="1:8" s="286" customFormat="1" ht="22.5" x14ac:dyDescent="0.25">
      <c r="A93" s="152" t="s">
        <v>486</v>
      </c>
      <c r="B93" s="56" t="s">
        <v>631</v>
      </c>
      <c r="C93" s="53" t="s">
        <v>502</v>
      </c>
      <c r="D93" s="67"/>
      <c r="E93" s="32"/>
      <c r="F93" s="100"/>
      <c r="G93" s="100"/>
      <c r="H93" s="33"/>
    </row>
    <row r="94" spans="1:8" s="286" customFormat="1" ht="22.5" x14ac:dyDescent="0.25">
      <c r="A94" s="152" t="s">
        <v>486</v>
      </c>
      <c r="B94" s="56" t="s">
        <v>631</v>
      </c>
      <c r="C94" s="53" t="s">
        <v>503</v>
      </c>
      <c r="D94" s="67"/>
      <c r="E94" s="32"/>
      <c r="F94" s="100"/>
      <c r="G94" s="100"/>
      <c r="H94" s="33"/>
    </row>
    <row r="95" spans="1:8" s="286" customFormat="1" x14ac:dyDescent="0.25">
      <c r="A95" s="152" t="s">
        <v>486</v>
      </c>
      <c r="B95" s="56" t="s">
        <v>631</v>
      </c>
      <c r="C95" s="53" t="s">
        <v>504</v>
      </c>
      <c r="D95" s="67"/>
      <c r="E95" s="32"/>
      <c r="F95" s="100"/>
      <c r="G95" s="100"/>
      <c r="H95" s="33"/>
    </row>
    <row r="96" spans="1:8" s="286" customFormat="1" x14ac:dyDescent="0.25">
      <c r="A96" s="152" t="s">
        <v>486</v>
      </c>
      <c r="B96" s="56" t="s">
        <v>631</v>
      </c>
      <c r="C96" s="53" t="s">
        <v>505</v>
      </c>
      <c r="D96" s="67"/>
      <c r="E96" s="32"/>
      <c r="F96" s="100"/>
      <c r="G96" s="100"/>
      <c r="H96" s="33"/>
    </row>
    <row r="97" spans="1:8" s="286" customFormat="1" x14ac:dyDescent="0.25">
      <c r="A97" s="152" t="s">
        <v>486</v>
      </c>
      <c r="B97" s="56" t="s">
        <v>631</v>
      </c>
      <c r="C97" s="53" t="s">
        <v>506</v>
      </c>
      <c r="D97" s="67"/>
      <c r="E97" s="32"/>
      <c r="F97" s="100"/>
      <c r="G97" s="100"/>
      <c r="H97" s="33"/>
    </row>
    <row r="98" spans="1:8" s="287" customFormat="1" x14ac:dyDescent="0.25">
      <c r="A98" s="152" t="s">
        <v>486</v>
      </c>
      <c r="B98" s="56" t="s">
        <v>631</v>
      </c>
      <c r="C98" s="53" t="s">
        <v>507</v>
      </c>
      <c r="D98" s="67"/>
      <c r="E98" s="32"/>
      <c r="F98" s="100"/>
      <c r="G98" s="100"/>
      <c r="H98" s="33"/>
    </row>
    <row r="99" spans="1:8" s="287" customFormat="1" x14ac:dyDescent="0.25">
      <c r="A99" s="152" t="s">
        <v>486</v>
      </c>
      <c r="B99" s="56" t="s">
        <v>631</v>
      </c>
      <c r="C99" s="53" t="s">
        <v>508</v>
      </c>
      <c r="D99" s="67"/>
      <c r="E99" s="32"/>
      <c r="F99" s="100"/>
      <c r="G99" s="100"/>
      <c r="H99" s="33"/>
    </row>
    <row r="100" spans="1:8" s="287" customFormat="1" x14ac:dyDescent="0.25">
      <c r="A100" s="152" t="s">
        <v>486</v>
      </c>
      <c r="B100" s="56" t="s">
        <v>631</v>
      </c>
      <c r="C100" s="53" t="s">
        <v>509</v>
      </c>
      <c r="D100" s="67"/>
      <c r="E100" s="32"/>
      <c r="F100" s="100"/>
      <c r="G100" s="100"/>
      <c r="H100" s="33"/>
    </row>
    <row r="101" spans="1:8" s="287" customFormat="1" ht="22.5" x14ac:dyDescent="0.25">
      <c r="A101" s="152" t="s">
        <v>486</v>
      </c>
      <c r="B101" s="56" t="s">
        <v>631</v>
      </c>
      <c r="C101" s="53" t="s">
        <v>510</v>
      </c>
      <c r="D101" s="67"/>
      <c r="E101" s="32"/>
      <c r="F101" s="100"/>
      <c r="G101" s="100"/>
      <c r="H101" s="33"/>
    </row>
    <row r="102" spans="1:8" s="287" customFormat="1" x14ac:dyDescent="0.25">
      <c r="A102" s="152" t="s">
        <v>486</v>
      </c>
      <c r="B102" s="56" t="s">
        <v>631</v>
      </c>
      <c r="C102" s="53" t="s">
        <v>511</v>
      </c>
      <c r="D102" s="67"/>
      <c r="E102" s="32"/>
      <c r="F102" s="100"/>
      <c r="G102" s="100"/>
      <c r="H102" s="33"/>
    </row>
    <row r="103" spans="1:8" s="287" customFormat="1" ht="22.5" x14ac:dyDescent="0.25">
      <c r="A103" s="152" t="s">
        <v>486</v>
      </c>
      <c r="B103" s="56" t="s">
        <v>631</v>
      </c>
      <c r="C103" s="53" t="s">
        <v>512</v>
      </c>
      <c r="D103" s="67"/>
      <c r="E103" s="32"/>
      <c r="F103" s="100"/>
      <c r="G103" s="100"/>
      <c r="H103" s="33"/>
    </row>
    <row r="104" spans="1:8" s="287" customFormat="1" ht="45" x14ac:dyDescent="0.25">
      <c r="A104" s="152" t="s">
        <v>486</v>
      </c>
      <c r="B104" s="56" t="s">
        <v>631</v>
      </c>
      <c r="C104" s="53" t="s">
        <v>513</v>
      </c>
      <c r="D104" s="67"/>
      <c r="E104" s="32"/>
      <c r="F104" s="100"/>
      <c r="G104" s="100"/>
      <c r="H104" s="33"/>
    </row>
    <row r="105" spans="1:8" s="287" customFormat="1" x14ac:dyDescent="0.25">
      <c r="A105" s="152" t="s">
        <v>486</v>
      </c>
      <c r="B105" s="56" t="s">
        <v>631</v>
      </c>
      <c r="C105" s="53" t="s">
        <v>514</v>
      </c>
      <c r="D105" s="67"/>
      <c r="E105" s="32"/>
      <c r="F105" s="100"/>
      <c r="G105" s="100"/>
      <c r="H105" s="33"/>
    </row>
    <row r="106" spans="1:8" s="287" customFormat="1" x14ac:dyDescent="0.25">
      <c r="A106" s="152" t="s">
        <v>486</v>
      </c>
      <c r="B106" s="56" t="s">
        <v>631</v>
      </c>
      <c r="C106" s="53" t="s">
        <v>515</v>
      </c>
      <c r="D106" s="67"/>
      <c r="E106" s="32"/>
      <c r="F106" s="100"/>
      <c r="G106" s="100"/>
      <c r="H106" s="33"/>
    </row>
    <row r="107" spans="1:8" s="287" customFormat="1" x14ac:dyDescent="0.25">
      <c r="A107" s="152" t="s">
        <v>486</v>
      </c>
      <c r="B107" s="56" t="s">
        <v>631</v>
      </c>
      <c r="C107" s="53" t="s">
        <v>516</v>
      </c>
      <c r="D107" s="67"/>
      <c r="E107" s="32"/>
      <c r="F107" s="100"/>
      <c r="G107" s="100"/>
      <c r="H107" s="33"/>
    </row>
    <row r="108" spans="1:8" s="287" customFormat="1" x14ac:dyDescent="0.25">
      <c r="A108" s="152" t="s">
        <v>486</v>
      </c>
      <c r="B108" s="56" t="s">
        <v>631</v>
      </c>
      <c r="C108" s="53" t="s">
        <v>517</v>
      </c>
      <c r="D108" s="67"/>
      <c r="E108" s="32"/>
      <c r="F108" s="100"/>
      <c r="G108" s="100"/>
      <c r="H108" s="33"/>
    </row>
    <row r="109" spans="1:8" s="287" customFormat="1" ht="22.5" x14ac:dyDescent="0.25">
      <c r="A109" s="152" t="s">
        <v>486</v>
      </c>
      <c r="B109" s="56" t="s">
        <v>631</v>
      </c>
      <c r="C109" s="53" t="s">
        <v>518</v>
      </c>
      <c r="D109" s="67"/>
      <c r="E109" s="32"/>
      <c r="F109" s="100"/>
      <c r="G109" s="100"/>
      <c r="H109" s="33"/>
    </row>
    <row r="110" spans="1:8" s="287" customFormat="1" x14ac:dyDescent="0.25">
      <c r="A110" s="152" t="s">
        <v>486</v>
      </c>
      <c r="B110" s="56" t="s">
        <v>631</v>
      </c>
      <c r="C110" s="53" t="s">
        <v>519</v>
      </c>
      <c r="D110" s="67"/>
      <c r="E110" s="32"/>
      <c r="F110" s="100"/>
      <c r="G110" s="100"/>
      <c r="H110" s="33"/>
    </row>
    <row r="111" spans="1:8" s="287" customFormat="1" ht="22.5" x14ac:dyDescent="0.25">
      <c r="A111" s="152" t="s">
        <v>486</v>
      </c>
      <c r="B111" s="56" t="s">
        <v>631</v>
      </c>
      <c r="C111" s="53" t="s">
        <v>520</v>
      </c>
      <c r="D111" s="67"/>
      <c r="E111" s="32"/>
      <c r="F111" s="100"/>
      <c r="G111" s="100"/>
      <c r="H111" s="33"/>
    </row>
    <row r="112" spans="1:8" s="287" customFormat="1" x14ac:dyDescent="0.25">
      <c r="A112" s="152" t="s">
        <v>486</v>
      </c>
      <c r="B112" s="56" t="s">
        <v>631</v>
      </c>
      <c r="C112" s="53" t="s">
        <v>488</v>
      </c>
      <c r="D112" s="67" t="s">
        <v>90</v>
      </c>
      <c r="E112" s="32">
        <v>3</v>
      </c>
      <c r="F112" s="100"/>
      <c r="G112" s="100">
        <f>$E112*F112</f>
        <v>0</v>
      </c>
      <c r="H112" s="33"/>
    </row>
    <row r="113" spans="1:8" s="287" customFormat="1" x14ac:dyDescent="0.25">
      <c r="A113" s="152"/>
      <c r="B113" s="56" t="s">
        <v>631</v>
      </c>
      <c r="C113" s="53" t="s">
        <v>521</v>
      </c>
      <c r="D113" s="67" t="s">
        <v>90</v>
      </c>
      <c r="E113" s="32">
        <v>3</v>
      </c>
      <c r="F113" s="100"/>
      <c r="G113" s="100">
        <f>$E113*F113</f>
        <v>0</v>
      </c>
      <c r="H113" s="33"/>
    </row>
    <row r="114" spans="1:8" x14ac:dyDescent="0.25">
      <c r="B114" s="56" t="s">
        <v>631</v>
      </c>
      <c r="C114" s="53" t="s">
        <v>522</v>
      </c>
      <c r="D114" s="67" t="s">
        <v>90</v>
      </c>
      <c r="E114" s="32">
        <v>3</v>
      </c>
      <c r="G114" s="100">
        <f>$E114*F114</f>
        <v>0</v>
      </c>
    </row>
    <row r="115" spans="1:8" x14ac:dyDescent="0.25">
      <c r="B115" s="56" t="s">
        <v>631</v>
      </c>
    </row>
    <row r="116" spans="1:8" ht="22.5" x14ac:dyDescent="0.25">
      <c r="B116" s="56" t="s">
        <v>1504</v>
      </c>
      <c r="C116" s="53" t="s">
        <v>523</v>
      </c>
      <c r="D116" s="67" t="s">
        <v>303</v>
      </c>
      <c r="E116" s="32">
        <v>1</v>
      </c>
      <c r="G116" s="100">
        <f>$E116*F116</f>
        <v>0</v>
      </c>
    </row>
    <row r="117" spans="1:8" x14ac:dyDescent="0.25">
      <c r="B117" s="56" t="s">
        <v>631</v>
      </c>
      <c r="C117" s="53" t="s">
        <v>524</v>
      </c>
    </row>
    <row r="118" spans="1:8" x14ac:dyDescent="0.25">
      <c r="B118" s="56" t="s">
        <v>631</v>
      </c>
      <c r="C118" s="53" t="s">
        <v>525</v>
      </c>
    </row>
    <row r="119" spans="1:8" x14ac:dyDescent="0.25">
      <c r="B119" s="56" t="s">
        <v>631</v>
      </c>
      <c r="C119" s="53" t="s">
        <v>526</v>
      </c>
    </row>
    <row r="120" spans="1:8" x14ac:dyDescent="0.25">
      <c r="B120" s="56" t="s">
        <v>631</v>
      </c>
      <c r="C120" s="53" t="s">
        <v>527</v>
      </c>
    </row>
    <row r="121" spans="1:8" x14ac:dyDescent="0.25">
      <c r="B121" s="56" t="s">
        <v>631</v>
      </c>
      <c r="C121" s="53" t="s">
        <v>528</v>
      </c>
    </row>
    <row r="122" spans="1:8" x14ac:dyDescent="0.25">
      <c r="B122" s="56" t="s">
        <v>631</v>
      </c>
    </row>
    <row r="123" spans="1:8" ht="22.5" x14ac:dyDescent="0.25">
      <c r="B123" s="56" t="s">
        <v>1505</v>
      </c>
      <c r="C123" s="53" t="s">
        <v>433</v>
      </c>
      <c r="D123" s="67" t="s">
        <v>303</v>
      </c>
      <c r="E123" s="32">
        <v>1</v>
      </c>
      <c r="G123" s="100">
        <f>$E123*F123</f>
        <v>0</v>
      </c>
    </row>
    <row r="124" spans="1:8" x14ac:dyDescent="0.25">
      <c r="B124" s="56" t="s">
        <v>631</v>
      </c>
    </row>
    <row r="125" spans="1:8" x14ac:dyDescent="0.25">
      <c r="B125" s="56" t="s">
        <v>1506</v>
      </c>
      <c r="C125" s="53" t="s">
        <v>691</v>
      </c>
      <c r="D125" s="67" t="s">
        <v>303</v>
      </c>
      <c r="E125" s="32">
        <v>0.05</v>
      </c>
      <c r="G125" s="112">
        <f>$E125*SUM(G48:G123)</f>
        <v>0</v>
      </c>
    </row>
    <row r="127" spans="1:8" s="289" customFormat="1" x14ac:dyDescent="0.25">
      <c r="A127" s="154"/>
      <c r="B127" s="143" t="s">
        <v>87</v>
      </c>
      <c r="C127" s="20" t="s">
        <v>62</v>
      </c>
      <c r="D127" s="84"/>
      <c r="E127" s="71"/>
      <c r="F127" s="262"/>
      <c r="G127" s="262">
        <f>SUM(G41:G126)</f>
        <v>0</v>
      </c>
      <c r="H127" s="85"/>
    </row>
    <row r="128" spans="1:8" s="130" customFormat="1" x14ac:dyDescent="0.25">
      <c r="A128" s="154"/>
      <c r="B128" s="1"/>
      <c r="C128" s="15"/>
      <c r="D128" s="101"/>
      <c r="E128" s="70"/>
      <c r="F128" s="124"/>
      <c r="G128" s="124"/>
      <c r="H128" s="243"/>
    </row>
    <row r="129" spans="1:8" x14ac:dyDescent="0.25">
      <c r="B129" s="143" t="s">
        <v>88</v>
      </c>
      <c r="C129" s="20" t="s">
        <v>44</v>
      </c>
      <c r="D129" s="21"/>
      <c r="E129" s="30"/>
      <c r="F129" s="219"/>
      <c r="G129" s="219"/>
      <c r="H129" s="31"/>
    </row>
    <row r="130" spans="1:8" s="72" customFormat="1" x14ac:dyDescent="0.25">
      <c r="A130" s="152"/>
      <c r="B130" s="1"/>
      <c r="C130" s="15"/>
      <c r="D130" s="22"/>
      <c r="E130" s="23"/>
      <c r="F130" s="112"/>
      <c r="G130" s="112"/>
      <c r="H130" s="24"/>
    </row>
    <row r="131" spans="1:8" x14ac:dyDescent="0.25">
      <c r="B131" s="144" t="s">
        <v>1154</v>
      </c>
      <c r="C131" s="96" t="s">
        <v>46</v>
      </c>
      <c r="D131" s="148"/>
      <c r="E131" s="66"/>
      <c r="F131" s="209"/>
      <c r="G131" s="209"/>
      <c r="H131" s="65"/>
    </row>
    <row r="132" spans="1:8" s="72" customFormat="1" x14ac:dyDescent="0.25">
      <c r="A132" s="152"/>
      <c r="B132" s="1"/>
      <c r="C132" s="215"/>
      <c r="D132" s="22"/>
      <c r="E132" s="23"/>
      <c r="F132" s="112"/>
      <c r="G132" s="112"/>
      <c r="H132" s="24"/>
    </row>
    <row r="133" spans="1:8" s="72" customFormat="1" x14ac:dyDescent="0.25">
      <c r="A133" s="152"/>
      <c r="B133" s="126" t="s">
        <v>1155</v>
      </c>
      <c r="C133" s="172" t="s">
        <v>31</v>
      </c>
      <c r="D133" s="171"/>
      <c r="E133" s="162"/>
      <c r="F133" s="211"/>
      <c r="G133" s="211"/>
      <c r="H133" s="74"/>
    </row>
    <row r="134" spans="1:8" s="72" customFormat="1" x14ac:dyDescent="0.25">
      <c r="A134" s="152"/>
      <c r="B134" s="1"/>
      <c r="C134" s="15"/>
      <c r="D134" s="22"/>
      <c r="E134" s="23"/>
      <c r="F134" s="112"/>
      <c r="G134" s="112"/>
      <c r="H134" s="24"/>
    </row>
    <row r="135" spans="1:8" s="72" customFormat="1" ht="22.5" x14ac:dyDescent="0.25">
      <c r="A135" s="152"/>
      <c r="B135" s="244" t="s">
        <v>1507</v>
      </c>
      <c r="C135" s="245" t="s">
        <v>918</v>
      </c>
      <c r="D135" s="246" t="s">
        <v>919</v>
      </c>
      <c r="E135" s="242">
        <v>45</v>
      </c>
      <c r="F135" s="263"/>
      <c r="G135" s="263">
        <f>E135*F135</f>
        <v>0</v>
      </c>
      <c r="H135" s="24"/>
    </row>
    <row r="136" spans="1:8" s="72" customFormat="1" ht="67.5" x14ac:dyDescent="0.25">
      <c r="A136" s="152"/>
      <c r="B136" s="244" t="s">
        <v>1156</v>
      </c>
      <c r="C136" s="247" t="s">
        <v>920</v>
      </c>
      <c r="D136" s="246" t="s">
        <v>921</v>
      </c>
      <c r="E136" s="242">
        <v>4.5</v>
      </c>
      <c r="F136" s="263"/>
      <c r="G136" s="263">
        <f>E136*F136</f>
        <v>0</v>
      </c>
      <c r="H136" s="24"/>
    </row>
    <row r="137" spans="1:8" s="72" customFormat="1" ht="22.5" x14ac:dyDescent="0.25">
      <c r="A137" s="152"/>
      <c r="B137" s="244" t="s">
        <v>1157</v>
      </c>
      <c r="C137" s="248" t="s">
        <v>922</v>
      </c>
      <c r="D137" s="246" t="s">
        <v>921</v>
      </c>
      <c r="E137" s="242">
        <v>9</v>
      </c>
      <c r="F137" s="263"/>
      <c r="G137" s="263">
        <f t="shared" ref="G137" si="0">E137*F137</f>
        <v>0</v>
      </c>
      <c r="H137" s="24"/>
    </row>
    <row r="138" spans="1:8" s="72" customFormat="1" ht="33.75" x14ac:dyDescent="0.25">
      <c r="A138" s="152"/>
      <c r="B138" s="244" t="s">
        <v>1158</v>
      </c>
      <c r="C138" s="249" t="s">
        <v>1160</v>
      </c>
      <c r="D138" s="246" t="s">
        <v>919</v>
      </c>
      <c r="E138" s="242">
        <v>55</v>
      </c>
      <c r="F138" s="263"/>
      <c r="G138" s="263">
        <f>E138*F138</f>
        <v>0</v>
      </c>
      <c r="H138" s="24"/>
    </row>
    <row r="139" spans="1:8" s="72" customFormat="1" ht="22.5" x14ac:dyDescent="0.25">
      <c r="A139" s="152"/>
      <c r="B139" s="244" t="s">
        <v>1159</v>
      </c>
      <c r="C139" s="250" t="s">
        <v>1161</v>
      </c>
      <c r="D139" s="246" t="s">
        <v>345</v>
      </c>
      <c r="E139" s="242">
        <v>2.5</v>
      </c>
      <c r="F139" s="263"/>
      <c r="G139" s="263">
        <f>E139*F139</f>
        <v>0</v>
      </c>
      <c r="H139" s="24"/>
    </row>
    <row r="140" spans="1:8" s="72" customFormat="1" x14ac:dyDescent="0.25">
      <c r="A140" s="152"/>
      <c r="B140" s="244"/>
      <c r="C140" s="250"/>
      <c r="D140" s="246"/>
      <c r="E140" s="242"/>
      <c r="F140" s="263"/>
      <c r="G140" s="263"/>
      <c r="H140" s="24"/>
    </row>
    <row r="141" spans="1:8" s="72" customFormat="1" x14ac:dyDescent="0.25">
      <c r="A141" s="152"/>
      <c r="B141" s="126" t="s">
        <v>1155</v>
      </c>
      <c r="C141" s="172" t="s">
        <v>108</v>
      </c>
      <c r="D141" s="171"/>
      <c r="E141" s="162"/>
      <c r="F141" s="211"/>
      <c r="G141" s="220">
        <f>SUM(G134:G139)</f>
        <v>0</v>
      </c>
      <c r="H141" s="74"/>
    </row>
    <row r="142" spans="1:8" s="72" customFormat="1" x14ac:dyDescent="0.25">
      <c r="A142" s="152"/>
      <c r="B142" s="1"/>
      <c r="C142" s="15"/>
      <c r="D142" s="22"/>
      <c r="E142" s="23"/>
      <c r="F142" s="112"/>
      <c r="G142" s="124"/>
      <c r="H142" s="24"/>
    </row>
    <row r="143" spans="1:8" s="72" customFormat="1" x14ac:dyDescent="0.25">
      <c r="A143" s="152"/>
      <c r="B143" s="126" t="s">
        <v>1162</v>
      </c>
      <c r="C143" s="172" t="s">
        <v>1014</v>
      </c>
      <c r="D143" s="171"/>
      <c r="E143" s="162"/>
      <c r="F143" s="211"/>
      <c r="G143" s="220"/>
      <c r="H143" s="74"/>
    </row>
    <row r="144" spans="1:8" s="72" customFormat="1" x14ac:dyDescent="0.25">
      <c r="A144" s="152"/>
      <c r="B144" s="1"/>
      <c r="C144" s="15"/>
      <c r="D144" s="22"/>
      <c r="E144" s="23"/>
      <c r="F144" s="112"/>
      <c r="G144" s="124"/>
      <c r="H144" s="24"/>
    </row>
    <row r="145" spans="1:8" s="72" customFormat="1" x14ac:dyDescent="0.25">
      <c r="A145" s="152"/>
      <c r="B145" s="246" t="s">
        <v>1163</v>
      </c>
      <c r="C145" s="247" t="s">
        <v>1164</v>
      </c>
      <c r="D145" s="251"/>
      <c r="E145" s="252"/>
      <c r="F145" s="263"/>
      <c r="G145" s="263">
        <f t="shared" ref="G145:G149" si="1">E145*F145</f>
        <v>0</v>
      </c>
      <c r="H145" s="24"/>
    </row>
    <row r="146" spans="1:8" s="72" customFormat="1" ht="33.75" x14ac:dyDescent="0.25">
      <c r="A146" s="152"/>
      <c r="B146" s="246" t="s">
        <v>1165</v>
      </c>
      <c r="C146" s="253" t="s">
        <v>928</v>
      </c>
      <c r="D146" s="246"/>
      <c r="E146" s="242"/>
      <c r="F146" s="263"/>
      <c r="G146" s="263">
        <f t="shared" si="1"/>
        <v>0</v>
      </c>
      <c r="H146" s="24"/>
    </row>
    <row r="147" spans="1:8" s="72" customFormat="1" x14ac:dyDescent="0.25">
      <c r="A147" s="152"/>
      <c r="B147" s="246" t="s">
        <v>1166</v>
      </c>
      <c r="C147" s="247" t="s">
        <v>930</v>
      </c>
      <c r="D147" s="246" t="s">
        <v>90</v>
      </c>
      <c r="E147" s="242">
        <v>94</v>
      </c>
      <c r="F147" s="263"/>
      <c r="G147" s="263">
        <f t="shared" si="1"/>
        <v>0</v>
      </c>
      <c r="H147" s="24"/>
    </row>
    <row r="148" spans="1:8" s="72" customFormat="1" x14ac:dyDescent="0.25">
      <c r="A148" s="152"/>
      <c r="B148" s="246" t="s">
        <v>1167</v>
      </c>
      <c r="C148" s="253" t="s">
        <v>933</v>
      </c>
      <c r="D148" s="246"/>
      <c r="E148" s="242"/>
      <c r="F148" s="263"/>
      <c r="G148" s="263">
        <f t="shared" si="1"/>
        <v>0</v>
      </c>
      <c r="H148" s="24"/>
    </row>
    <row r="149" spans="1:8" s="72" customFormat="1" x14ac:dyDescent="0.25">
      <c r="A149" s="152"/>
      <c r="B149" s="246" t="s">
        <v>1168</v>
      </c>
      <c r="C149" s="254" t="s">
        <v>1169</v>
      </c>
      <c r="D149" s="255" t="s">
        <v>90</v>
      </c>
      <c r="E149" s="242">
        <v>69</v>
      </c>
      <c r="F149" s="263"/>
      <c r="G149" s="263">
        <f t="shared" si="1"/>
        <v>0</v>
      </c>
      <c r="H149" s="24"/>
    </row>
    <row r="150" spans="1:8" s="72" customFormat="1" x14ac:dyDescent="0.25">
      <c r="A150" s="152"/>
      <c r="B150" s="246" t="s">
        <v>1170</v>
      </c>
      <c r="C150" s="254" t="s">
        <v>1171</v>
      </c>
      <c r="D150" s="255" t="s">
        <v>90</v>
      </c>
      <c r="E150" s="242">
        <v>25</v>
      </c>
      <c r="F150" s="263"/>
      <c r="G150" s="263">
        <f>E150*F150</f>
        <v>0</v>
      </c>
      <c r="H150" s="24"/>
    </row>
    <row r="151" spans="1:8" s="72" customFormat="1" x14ac:dyDescent="0.25">
      <c r="A151" s="152"/>
      <c r="B151" s="246" t="s">
        <v>1172</v>
      </c>
      <c r="C151" s="256" t="s">
        <v>960</v>
      </c>
      <c r="D151" s="257"/>
      <c r="E151" s="242"/>
      <c r="F151" s="263"/>
      <c r="G151" s="263">
        <f t="shared" ref="G151:G153" si="2">E151*F151</f>
        <v>0</v>
      </c>
      <c r="H151" s="24"/>
    </row>
    <row r="152" spans="1:8" s="72" customFormat="1" x14ac:dyDescent="0.25">
      <c r="A152" s="152"/>
      <c r="B152" s="246" t="s">
        <v>1173</v>
      </c>
      <c r="C152" s="258" t="s">
        <v>961</v>
      </c>
      <c r="D152" s="246" t="s">
        <v>637</v>
      </c>
      <c r="E152" s="242">
        <v>2.82</v>
      </c>
      <c r="F152" s="263"/>
      <c r="G152" s="263">
        <f t="shared" si="2"/>
        <v>0</v>
      </c>
      <c r="H152" s="24"/>
    </row>
    <row r="153" spans="1:8" s="72" customFormat="1" x14ac:dyDescent="0.25">
      <c r="A153" s="152"/>
      <c r="B153" s="246" t="s">
        <v>1174</v>
      </c>
      <c r="C153" s="258" t="s">
        <v>962</v>
      </c>
      <c r="D153" s="246" t="s">
        <v>637</v>
      </c>
      <c r="E153" s="242">
        <v>4.7</v>
      </c>
      <c r="F153" s="263"/>
      <c r="G153" s="263">
        <f t="shared" si="2"/>
        <v>0</v>
      </c>
      <c r="H153" s="24"/>
    </row>
    <row r="154" spans="1:8" s="72" customFormat="1" x14ac:dyDescent="0.25">
      <c r="A154" s="152"/>
      <c r="B154" s="246"/>
      <c r="C154" s="258"/>
      <c r="D154" s="246"/>
      <c r="E154" s="242"/>
      <c r="F154" s="263"/>
      <c r="G154" s="263"/>
      <c r="H154" s="24"/>
    </row>
    <row r="155" spans="1:8" s="72" customFormat="1" x14ac:dyDescent="0.25">
      <c r="A155" s="152"/>
      <c r="B155" s="126" t="s">
        <v>1162</v>
      </c>
      <c r="C155" s="172" t="s">
        <v>1038</v>
      </c>
      <c r="D155" s="171"/>
      <c r="E155" s="162"/>
      <c r="F155" s="211"/>
      <c r="G155" s="220">
        <f>SUM(G144:G154)</f>
        <v>0</v>
      </c>
      <c r="H155" s="74"/>
    </row>
    <row r="156" spans="1:8" s="72" customFormat="1" x14ac:dyDescent="0.25">
      <c r="A156" s="152"/>
      <c r="B156" s="1"/>
      <c r="C156" s="15"/>
      <c r="D156" s="22"/>
      <c r="E156" s="23"/>
      <c r="F156" s="112"/>
      <c r="G156" s="124"/>
      <c r="H156" s="24"/>
    </row>
    <row r="157" spans="1:8" s="72" customFormat="1" x14ac:dyDescent="0.25">
      <c r="A157" s="152"/>
      <c r="B157" s="66" t="s">
        <v>1154</v>
      </c>
      <c r="C157" s="259" t="s">
        <v>1175</v>
      </c>
      <c r="D157" s="259"/>
      <c r="E157" s="259"/>
      <c r="F157" s="259"/>
      <c r="G157" s="259">
        <f>G141+G155</f>
        <v>0</v>
      </c>
      <c r="H157" s="332"/>
    </row>
    <row r="158" spans="1:8" s="72" customFormat="1" x14ac:dyDescent="0.25">
      <c r="A158" s="152"/>
      <c r="B158" s="1"/>
      <c r="C158" s="15"/>
      <c r="D158" s="22"/>
      <c r="E158" s="23"/>
      <c r="F158" s="112"/>
      <c r="G158" s="112"/>
      <c r="H158" s="24"/>
    </row>
    <row r="159" spans="1:8" s="72" customFormat="1" x14ac:dyDescent="0.25">
      <c r="A159" s="152"/>
      <c r="B159" s="66" t="s">
        <v>1176</v>
      </c>
      <c r="C159" s="259" t="s">
        <v>48</v>
      </c>
      <c r="D159" s="259"/>
      <c r="E159" s="259"/>
      <c r="F159" s="259"/>
      <c r="G159" s="259"/>
      <c r="H159" s="332"/>
    </row>
    <row r="160" spans="1:8" s="72" customFormat="1" ht="15" x14ac:dyDescent="0.25">
      <c r="A160" s="152"/>
      <c r="B160" s="1"/>
      <c r="C160" s="327" t="s">
        <v>1177</v>
      </c>
      <c r="D160" s="328"/>
      <c r="E160" s="329"/>
      <c r="F160" s="330"/>
      <c r="G160" s="330"/>
      <c r="H160" s="24"/>
    </row>
    <row r="161" spans="1:8" s="72" customFormat="1" ht="15" x14ac:dyDescent="0.25">
      <c r="A161" s="152"/>
      <c r="B161" s="1"/>
      <c r="C161" s="331"/>
      <c r="D161" s="328"/>
      <c r="E161" s="329"/>
      <c r="F161" s="330"/>
      <c r="G161" s="330"/>
      <c r="H161" s="24"/>
    </row>
    <row r="162" spans="1:8" s="72" customFormat="1" ht="78.75" x14ac:dyDescent="0.25">
      <c r="A162" s="152"/>
      <c r="B162" s="1" t="s">
        <v>1178</v>
      </c>
      <c r="C162" s="268" t="s">
        <v>1007</v>
      </c>
      <c r="D162" s="200" t="s">
        <v>329</v>
      </c>
      <c r="E162" s="201">
        <v>70</v>
      </c>
      <c r="F162" s="100"/>
      <c r="G162" s="100">
        <f>E162*F162</f>
        <v>0</v>
      </c>
      <c r="H162" s="221"/>
    </row>
    <row r="163" spans="1:8" s="72" customFormat="1" x14ac:dyDescent="0.25">
      <c r="A163" s="152"/>
      <c r="B163" s="1"/>
      <c r="C163" s="268"/>
      <c r="D163" s="200"/>
      <c r="E163" s="201"/>
      <c r="F163" s="100"/>
      <c r="G163" s="100"/>
      <c r="H163" s="221"/>
    </row>
    <row r="164" spans="1:8" s="72" customFormat="1" ht="22.5" x14ac:dyDescent="0.25">
      <c r="A164" s="152"/>
      <c r="B164" s="1" t="s">
        <v>1179</v>
      </c>
      <c r="C164" s="269" t="s">
        <v>1194</v>
      </c>
      <c r="D164" s="56" t="s">
        <v>105</v>
      </c>
      <c r="E164" s="201">
        <v>3</v>
      </c>
      <c r="F164" s="100"/>
      <c r="G164" s="100">
        <f>E164*F164</f>
        <v>0</v>
      </c>
      <c r="H164" s="221"/>
    </row>
    <row r="165" spans="1:8" s="72" customFormat="1" x14ac:dyDescent="0.25">
      <c r="A165" s="152"/>
      <c r="B165" s="1"/>
      <c r="C165" s="15"/>
      <c r="D165" s="22"/>
      <c r="E165" s="23"/>
      <c r="F165" s="112"/>
      <c r="G165" s="112"/>
      <c r="H165" s="24"/>
    </row>
    <row r="166" spans="1:8" s="72" customFormat="1" x14ac:dyDescent="0.25">
      <c r="A166" s="152"/>
      <c r="B166" s="66" t="s">
        <v>1176</v>
      </c>
      <c r="C166" s="259" t="s">
        <v>1142</v>
      </c>
      <c r="D166" s="259"/>
      <c r="E166" s="259"/>
      <c r="F166" s="259"/>
      <c r="G166" s="259">
        <f>SUM(G160:G165)</f>
        <v>0</v>
      </c>
      <c r="H166" s="332"/>
    </row>
    <row r="167" spans="1:8" s="72" customFormat="1" x14ac:dyDescent="0.25">
      <c r="A167" s="152"/>
      <c r="B167" s="1"/>
      <c r="C167" s="15"/>
      <c r="D167" s="22"/>
      <c r="E167" s="23"/>
      <c r="F167" s="112"/>
      <c r="G167" s="112"/>
      <c r="H167" s="24"/>
    </row>
    <row r="168" spans="1:8" s="72" customFormat="1" x14ac:dyDescent="0.25">
      <c r="A168" s="152"/>
      <c r="B168" s="143" t="s">
        <v>88</v>
      </c>
      <c r="C168" s="20" t="s">
        <v>1013</v>
      </c>
      <c r="D168" s="21"/>
      <c r="E168" s="30"/>
      <c r="F168" s="219"/>
      <c r="G168" s="262">
        <f>G157+G166</f>
        <v>0</v>
      </c>
      <c r="H168" s="31"/>
    </row>
    <row r="169" spans="1:8" s="72" customFormat="1" x14ac:dyDescent="0.25">
      <c r="A169" s="152"/>
      <c r="B169" s="1"/>
      <c r="C169" s="15"/>
      <c r="D169" s="22"/>
      <c r="E169" s="23"/>
      <c r="F169" s="112"/>
      <c r="G169" s="112"/>
      <c r="H169" s="24"/>
    </row>
    <row r="170" spans="1:8" s="72" customFormat="1" x14ac:dyDescent="0.25">
      <c r="A170" s="152"/>
      <c r="B170" s="1"/>
      <c r="C170" s="15"/>
      <c r="D170" s="22"/>
      <c r="E170" s="23"/>
      <c r="F170" s="112"/>
      <c r="G170" s="112"/>
      <c r="H170" s="24"/>
    </row>
    <row r="171" spans="1:8" x14ac:dyDescent="0.25">
      <c r="B171" s="46" t="s">
        <v>85</v>
      </c>
      <c r="C171" s="47" t="s">
        <v>77</v>
      </c>
      <c r="D171" s="48"/>
      <c r="E171" s="260"/>
      <c r="F171" s="264"/>
      <c r="G171" s="264"/>
      <c r="H171" s="333"/>
    </row>
    <row r="172" spans="1:8" x14ac:dyDescent="0.25">
      <c r="B172" s="16" t="s">
        <v>86</v>
      </c>
      <c r="C172" s="17" t="s">
        <v>29</v>
      </c>
      <c r="D172" s="39"/>
      <c r="E172" s="83"/>
      <c r="F172" s="265"/>
      <c r="G172" s="265">
        <f>G38</f>
        <v>0</v>
      </c>
      <c r="H172" s="334"/>
    </row>
    <row r="173" spans="1:8" x14ac:dyDescent="0.25">
      <c r="B173" s="16" t="s">
        <v>87</v>
      </c>
      <c r="C173" s="17" t="s">
        <v>62</v>
      </c>
      <c r="D173" s="39"/>
      <c r="E173" s="83"/>
      <c r="F173" s="265"/>
      <c r="G173" s="265">
        <f>G127</f>
        <v>0</v>
      </c>
      <c r="H173" s="334"/>
    </row>
    <row r="174" spans="1:8" x14ac:dyDescent="0.25">
      <c r="B174" s="16" t="s">
        <v>88</v>
      </c>
      <c r="C174" s="17" t="s">
        <v>44</v>
      </c>
      <c r="D174" s="39"/>
      <c r="E174" s="83"/>
      <c r="F174" s="265"/>
      <c r="G174" s="265">
        <f>G168</f>
        <v>0</v>
      </c>
      <c r="H174" s="334"/>
    </row>
    <row r="175" spans="1:8" x14ac:dyDescent="0.25">
      <c r="B175" s="46" t="s">
        <v>85</v>
      </c>
      <c r="C175" s="47" t="s">
        <v>49</v>
      </c>
      <c r="D175" s="48"/>
      <c r="E175" s="260"/>
      <c r="F175" s="264"/>
      <c r="G175" s="264">
        <f>SUM(G172:G174)</f>
        <v>0</v>
      </c>
      <c r="H175" s="333"/>
    </row>
  </sheetData>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OPĆI UVJETI</vt:lpstr>
      <vt:lpstr>REK</vt:lpstr>
      <vt:lpstr>I_GOR</vt:lpstr>
      <vt:lpstr>II_VODA I KANALIZACIJA</vt:lpstr>
      <vt:lpstr>III_ELEKTRO</vt:lpstr>
      <vt:lpstr>IV_BAZENSKA TEH</vt:lpstr>
      <vt:lpstr>V_HORT</vt:lpstr>
      <vt:lpstr>VI_SIGNALIZACIJA</vt:lpstr>
      <vt:lpstr>VII_STAZA 6MH</vt:lpstr>
      <vt:lpstr>III_ELEKTRO!Print_Area</vt:lpstr>
      <vt:lpstr>V_HORT!Print_Area</vt:lpstr>
      <vt:lpstr>'VII_STAZA 6MH'!Print_Area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Iris Brajković</dc:creator>
  <cp:lastModifiedBy>Iris Brajković</cp:lastModifiedBy>
  <dcterms:created xsi:type="dcterms:W3CDTF">2020-11-19T10:13:07Z</dcterms:created>
  <dcterms:modified xsi:type="dcterms:W3CDTF">2020-12-04T11:18:02Z</dcterms:modified>
</cp:coreProperties>
</file>