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tabRatio="650" activeTab="0"/>
  </bookViews>
  <sheets>
    <sheet name="Troškovnik " sheetId="1" r:id="rId1"/>
  </sheets>
  <definedNames>
    <definedName name="_xlnm._FilterDatabase" localSheetId="0" hidden="1">'Troškovnik '!$A$2:$K$542</definedName>
    <definedName name="_xlnm.Print_Area" localSheetId="0">'Troškovnik '!$E$1:$K$542</definedName>
  </definedNames>
  <calcPr fullCalcOnLoad="1"/>
</workbook>
</file>

<file path=xl/sharedStrings.xml><?xml version="1.0" encoding="utf-8"?>
<sst xmlns="http://schemas.openxmlformats.org/spreadsheetml/2006/main" count="2426" uniqueCount="507">
  <si>
    <r>
      <t>Ukoliko u nekoj  troškovničkoj stavci nije naznačen materijal i/ili proizvođač ponuditelj je obavezan u svojoj ponudi, u za to predviđenoj koloni pod nazivom "</t>
    </r>
    <r>
      <rPr>
        <u val="single"/>
        <sz val="8"/>
        <rFont val="Arial"/>
        <family val="2"/>
      </rPr>
      <t>napomena ponuditelja</t>
    </r>
    <r>
      <rPr>
        <sz val="8"/>
        <rFont val="Arial"/>
        <family val="2"/>
      </rPr>
      <t>", naznačiti potpuni naziv nuđenog materijala i proizvođača. _</t>
    </r>
  </si>
  <si>
    <t>Navesti proizvođača, seriju i artikl koji se nudi te karakteristike proizvoda:</t>
  </si>
  <si>
    <t>x</t>
  </si>
  <si>
    <t>R.B.</t>
  </si>
  <si>
    <t>J.M.</t>
  </si>
  <si>
    <t>KOL.</t>
  </si>
  <si>
    <t>NASLOV STAVKE I OPIS</t>
  </si>
  <si>
    <t>1.</t>
  </si>
  <si>
    <t>2.</t>
  </si>
  <si>
    <t>m²</t>
  </si>
  <si>
    <t>Navesti proizvođača, seriju i artikl koji se nudi:</t>
  </si>
  <si>
    <t>J.C.</t>
  </si>
  <si>
    <t>IZNOS</t>
  </si>
  <si>
    <t>s</t>
  </si>
  <si>
    <t>o</t>
  </si>
  <si>
    <r>
      <t xml:space="preserve">Ponuditelj može umjesto materijala i/ili proizvođača naznačenog u troškovničkim stavkama ponuditi i drugi materijal i/ili proizvođača. </t>
    </r>
    <r>
      <rPr>
        <sz val="8"/>
        <rFont val="Arial"/>
        <family val="2"/>
      </rPr>
      <t>Ako ponuditelj nudi zamjenu za materijal i/ili proizvođača navedenih u troškovniku obavezan je u svojoj ponudi, u za to predviđenoj koloni pod nazivom "</t>
    </r>
    <r>
      <rPr>
        <u val="single"/>
        <sz val="8"/>
        <rFont val="Arial"/>
        <family val="2"/>
      </rPr>
      <t>napomena ponuditelja</t>
    </r>
    <r>
      <rPr>
        <sz val="8"/>
        <rFont val="Arial"/>
        <family val="2"/>
      </rPr>
      <t>", naznačiti potpuni naziv nuđenog materijala i proizvođača  koji mora biti najmanje jednake kvalitete kao i navedeni u troškovniku, a ukoliko ponuditelj to propusti učiniti smatrat će se da je ponudio točno u troškovniku naznačeni materijal i proizvođača te će se u slučaju ugovaranja radova tražiti bespogovorna ugradba istog. _</t>
    </r>
  </si>
  <si>
    <t>Uvjetuje se rad sa radnom snagom stručno osposobljenom za pojedine vrste radova._</t>
  </si>
  <si>
    <t>2.1.</t>
  </si>
  <si>
    <t>STRUGANJE I GLETANJE NA FASADNIM POVRŠINAMA</t>
  </si>
  <si>
    <t>m¹</t>
  </si>
  <si>
    <t>m'</t>
  </si>
  <si>
    <t>BOJANJE FASADNIH POVRŠINA U SVJETLO-SMEĐEM TONU</t>
  </si>
  <si>
    <t>kpl</t>
  </si>
  <si>
    <r>
      <t xml:space="preserve">U jedinične cijene potrebno je uključiti sve nužne transporte, vertikalne i horizontalne prijenose, sav rad i materijal potreban za realizaciju pojedine stavke i posla u cjelini, zatim odvoz otpadnog materijala na za to registriranu deponiju kao i eventualno potrebnu naknadu za korištenje iste. </t>
    </r>
    <r>
      <rPr>
        <b/>
        <sz val="8"/>
        <rFont val="Arial"/>
        <family val="2"/>
      </rPr>
      <t>Strogo je zabranjeno odlaganje šute ili otpada bilo koje vrste u investitorove kontejnere za otpad ili pokraj istih</t>
    </r>
    <r>
      <rPr>
        <sz val="8"/>
        <rFont val="Arial"/>
        <family val="2"/>
      </rPr>
      <t>. Kompletnu šutu i sav ostali otpadni materijal bilo koje vrste (uključujući i kartonsku i drugu ambalažu, stugotine, i sve ostalo), a koji je nastao prilikom izvođenja ugovorenih radova, izvođač je dužan utovariti i odvesti na za to registriranu deponiju._</t>
    </r>
  </si>
  <si>
    <t>I.</t>
  </si>
  <si>
    <t>%</t>
  </si>
  <si>
    <t>upisati postotak:</t>
  </si>
  <si>
    <t>II.</t>
  </si>
  <si>
    <t>Pretpostavljeni slojevi međukatne konstrukcije vanjske terase (MK-06):</t>
  </si>
  <si>
    <t>1. Keramičke pločice, protuklizne</t>
  </si>
  <si>
    <t>cm</t>
  </si>
  <si>
    <t>2. Cementni mort</t>
  </si>
  <si>
    <t>3. Filc</t>
  </si>
  <si>
    <t xml:space="preserve">4. Hidroizolacija, bitumenska traka  </t>
  </si>
  <si>
    <t>5. Beton za pad, min. 1%</t>
  </si>
  <si>
    <t>3,00 - 6,00</t>
  </si>
  <si>
    <t>6. AB nosiva ploča</t>
  </si>
  <si>
    <t>RUŠENJE PODA LOĐE</t>
  </si>
  <si>
    <t>3,8x2,3=8,74</t>
  </si>
  <si>
    <t>UKLANJANJE RIGALICE</t>
  </si>
  <si>
    <t>ZAREZIVANJE I UKLANJANJE SLOJEVA FASADE</t>
  </si>
  <si>
    <t>IZRADA ESTRIHA NA LOĐI</t>
  </si>
  <si>
    <t>POSTAVA PODNIH KERAMIČKIH PLOČICA</t>
  </si>
  <si>
    <t>POSTAVA KERAMIČKOG SOKLA</t>
  </si>
  <si>
    <t>KRPANJE FASADE - EKSPANDIRANI POLISTIREN</t>
  </si>
  <si>
    <t>Dobava materijala i izrada sloja fasade oodnosno u naravi krpanje ponožja fasade na lođi sa ekspandiranim polistirenom debljine cca 6 cm sa postavom u ljepilo. Visina krpanja jednaka je ranijoj visini uklanjanja tj. do 40 cm visine. Jediničnom cijenom stavke obuhvaćen je sav rad, materijal i transport potreban za kvalitetnu realizaciju stavke. Obračun po metru dužnom.</t>
  </si>
  <si>
    <t>KRPANJE FASADE - ZAVRŠNI SLOJEVI</t>
  </si>
  <si>
    <t>Dobava svega potrebnog materijala i obrada ETICS fasadnog sustava sa mrežicom i CHROMOTERM ljepilom u dva sloja, impregnacijom te sa nanošenjem završnog sloja završne akrilatne žbuke u boji i tonu kao postojeća, debljine zrna cca 1 mm, u svemu prema detaljnim uputama proizvođača. Završni sloj se nanosi u visini 100 cm odnosno do visine kamene klupčice. Prilikom izvođenja radova obratiti pažnju na spoj postojećih slojeva fasade i saniranog dijela - spoj izvesti pravolinijski. U cijeni stavke je uključen sav rad, materijal i transport potreban za realizaciju svega navedenog. Obračun po metru kvadratnom izvedenog završnog sloja._</t>
  </si>
  <si>
    <t>Dobava materijala, mjestimično struganje boje i gleta sa postojećih zidnih fasadnih površina na lođi na pozicijama na kojima se utvrdi da je to potrebno, te otprašivanje, impregnacija i najmanje dvokratno gletanje sa pripremom površine za farbanje. Gletanje izvesti glet masom u minimalno dva sloja do potpune ravnosti i glatkoće površina sa potrebnim brušenjima. Prijenos, utovar i odvoz ostruganog materijala na za to registriranu deponiju. Po dovršenju svih radova opisanih u ovoj stavci, a prije započinjanja slijedeće faze radova potrebno je da ovlašteni predstavnik investitora pregleda izvedeno i odobri daljnje izvođenje. Prilikom izvođenja radova izvođač je obavezan poduzeti sve potrebne mjere zaštite na radu, a poglavito mjere za zaštitu od pada s visine. U cijeni je sav potreban rad, materijal i transport nužan za potpunu realizaciju stavke. Obračun po metru kvadratnom neto gletane površine._</t>
  </si>
  <si>
    <r>
      <t xml:space="preserve">Dobava svog potrebnog materijala i bojanje glatnih i hrapavih fasadnih površina na lođi fasadnom SILIKATNOM BOJOM BAUMIT u svemu prema postojećem </t>
    </r>
    <r>
      <rPr>
        <b/>
        <sz val="8"/>
        <rFont val="Arial"/>
        <family val="2"/>
      </rPr>
      <t>svjetlo-smeđem tonu</t>
    </r>
    <r>
      <rPr>
        <sz val="8"/>
        <rFont val="Arial"/>
        <family val="2"/>
      </rPr>
      <t xml:space="preserve"> te u svemu prema pisanim uputama proizvođača. Postojeći ton dobiven je dodatnim toniranjem iz tona baumit emotion 3103. Potrebno je prilagođavanje tog tona kako bi se dobilo postojeći korišteni ton. Prije početka izvođenja radova i narudžbe materijala potrebno je izraditi uzorak obojane površine na licu mjesta veličine min. 1x1 m i po potrebi izvršiti prilagođavanje tog tona kako bi se dobilo postojeći korišteni ton, i kojeg treba odobriti ovlašteni predstavnik investitora. U stavci je također obuhvaćeno i prethodno otprašivanje te impregnacija površina._</t>
    </r>
  </si>
  <si>
    <t>Bojaju se:
● Glatke površine parapetnog zida
● Hrapave površine fasadog zida na lođi koji je obložen demit fasadom i završno obrađen akrilatnom žbukom.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obojanih fasadnih površina._</t>
  </si>
  <si>
    <t>BOJANJE FASADNIH POVRŠINA U TAMNO-SMEĐEM TONU</t>
  </si>
  <si>
    <r>
      <t xml:space="preserve">Dobava svog potrebnog materijala i bojanje glatnih i hrapavih fasadnih površina na lođi fasadnom SILIKATNOM BOJOM BAUMIT u svemu prema postojećem </t>
    </r>
    <r>
      <rPr>
        <b/>
        <sz val="8"/>
        <rFont val="Arial"/>
        <family val="2"/>
      </rPr>
      <t>vlo jakom tamno-smeđem tonu</t>
    </r>
    <r>
      <rPr>
        <sz val="8"/>
        <rFont val="Arial"/>
        <family val="2"/>
      </rPr>
      <t xml:space="preserve"> te u svemu prema pisanim uputama proizvođača. Postojeći ton dobiven je dodatnim toniranjem iz tona  BAUMIT EMOTION 3385 ili JUB 1200. Potrebno je prilagođavanje tog tona kako bi se dobilo postojeći korišteni ton. Prije početka izvođenja radova i narudžbe materijala potrebno je izraditi uzorak obojane površine na licu mjesta veličine min. 1x1 m i po potrebi izvršiti prilagođavanje tog tona kako bi se dobilo postojeći korišteni ton, i kojeg treba odobriti ovlašteni predstavnik investitora. U stavci je također obuhvaćeno i prethodno otprašivanje te impregnacija površina._</t>
    </r>
  </si>
  <si>
    <t>Bojaju se:
● Glatke površine bočnih pregradnih zidova.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obojanih fasadnih površina._</t>
  </si>
  <si>
    <t>PE FOLIJA</t>
  </si>
  <si>
    <t>2.3.</t>
  </si>
  <si>
    <t>DN-X</t>
  </si>
  <si>
    <t>III.</t>
  </si>
  <si>
    <t>IV.</t>
  </si>
  <si>
    <t>V.</t>
  </si>
  <si>
    <t>VI.</t>
  </si>
  <si>
    <t>VII.</t>
  </si>
  <si>
    <t>VIII.</t>
  </si>
  <si>
    <t>IX.</t>
  </si>
  <si>
    <t>X.</t>
  </si>
  <si>
    <t>UGRADBA ODVODA</t>
  </si>
  <si>
    <t>IZRADA HIDROIZOLACIJE</t>
  </si>
  <si>
    <t>IZRAVNAVANJE ZIDOVA</t>
  </si>
  <si>
    <t>Napomena ponuditelja:</t>
  </si>
  <si>
    <t>m2</t>
  </si>
  <si>
    <t>2.2.</t>
  </si>
  <si>
    <t>RUŠENJE PODA NA LOĐAMA</t>
  </si>
  <si>
    <t>1,10x6,90+1,10x5,28=13,40</t>
  </si>
  <si>
    <t>(1,05+0,25+1,95)+(0,40+1,15+1,15)=5,95</t>
  </si>
  <si>
    <t>16,00+12,70=28,70</t>
  </si>
  <si>
    <t>UKLANJANJE PODNOG ODVODNOG SIFONA</t>
  </si>
  <si>
    <t xml:space="preserve">Dobava, donos i montaža podnih odvoda HL na vanjskim terasama komplet sa šeširima za spanjanje na hidroizolaciju.  Profil Ø 110 mm. Odvod sa zaporom za miris i inox rešetkom. Stavka obuhvaća i spajanje na postojeću instalaciju odvoda koja se u nalazi po stropom u prostorima niže etaže. Jediničnom cijenom obuhvaćen je sav potreban rad, materijal i transport. Obračun sve u kompletu za jedan odvod._
</t>
  </si>
  <si>
    <t>NOVI PODNI ODVODI</t>
  </si>
  <si>
    <t>(12,05+0,40) +( 8,90+1,30)=22,65</t>
  </si>
  <si>
    <t>6,90+5,30=12,20*0,50</t>
  </si>
  <si>
    <t>IZREZIVANJE I SANACIJA GK STROPA U APERITIV BARU</t>
  </si>
  <si>
    <t>UKLANJANJE STROPNE REVIZIJE</t>
  </si>
  <si>
    <t>Demontaža, prijenos, utovar i odvoz stropne GK revizije dimenzija 60x60 cm koja se nalazi u stropu aperitiv bara na poziciji dosadašnjeg procurjevanja. Obračun sve u kompletu za jednu reviziju.</t>
  </si>
  <si>
    <t>Pažljivo izrezivanje i demontaža GK stropne obloge u aperitiv baru na poziciji odvodnje oborinskih voda sa lođa bez demontaže potkonstrukcije, prijenos po hotelu, utovar i dovoz na deponiju te dobava materijala, sanacija Gk stropa odnosno krpanje ranije izvedenih otvora, te gletanje, brušenje, otprašivanje i farbanje stropa na poziciji krpanja stropa. Stavka uključuje privremenu demontažu i ponovnu montažu mineralne vune u stropu. U cijeni je sav potreban rad, materijal i transport nužan za potpunu realizaciju stavke. Obračun po metru kvadratnom izvedenog i saniranog otvora._</t>
  </si>
  <si>
    <t>Dobava materijala i postava FE folije. Jediničnom cijenom obuhvaćen je sav potreban rad, materijal i transport. Obračun po metru kvadratnom._</t>
  </si>
  <si>
    <t>Hidroizolacija površina, po metru kvadratnom izvedenog</t>
  </si>
  <si>
    <t>Hidroizolacija uglova, po metru dužnom izvedenog</t>
  </si>
  <si>
    <t>2.1._1.</t>
  </si>
  <si>
    <t>2.1._2.</t>
  </si>
  <si>
    <t>2.1._3.</t>
  </si>
  <si>
    <t>2.1._4.</t>
  </si>
  <si>
    <t>2.1._5.</t>
  </si>
  <si>
    <t>2.1._6.</t>
  </si>
  <si>
    <t>2.1._7.</t>
  </si>
  <si>
    <t>2.1._7.1.</t>
  </si>
  <si>
    <t>2.1._7.2.</t>
  </si>
  <si>
    <t>2.1._8.</t>
  </si>
  <si>
    <t>2.1._8.a)</t>
  </si>
  <si>
    <t>2.1._8.b)</t>
  </si>
  <si>
    <t>2.1._8.c)</t>
  </si>
  <si>
    <t>2.1._9.</t>
  </si>
  <si>
    <t>2.1._9.a)</t>
  </si>
  <si>
    <t>2.1._9.b)</t>
  </si>
  <si>
    <t>2.1._9.c)</t>
  </si>
  <si>
    <t>2.1._10.</t>
  </si>
  <si>
    <t>2.1._11.</t>
  </si>
  <si>
    <t>2.1._12.</t>
  </si>
  <si>
    <t>2.1._13.</t>
  </si>
  <si>
    <t>2.1._14.</t>
  </si>
  <si>
    <t>2.2._1.</t>
  </si>
  <si>
    <t>2.2._2.</t>
  </si>
  <si>
    <t>2.2._3.</t>
  </si>
  <si>
    <t>2.2._4.</t>
  </si>
  <si>
    <t>2.2._5.</t>
  </si>
  <si>
    <t>2.2._6.</t>
  </si>
  <si>
    <t>2.2._7.</t>
  </si>
  <si>
    <t>2.2._7.1.</t>
  </si>
  <si>
    <t>2.2._7.2.</t>
  </si>
  <si>
    <t>2.2._8.</t>
  </si>
  <si>
    <t>2.2._8.a)</t>
  </si>
  <si>
    <t>2.2._8.b)</t>
  </si>
  <si>
    <t>2.2._8.c)</t>
  </si>
  <si>
    <t>2.2._9.</t>
  </si>
  <si>
    <t>2.2._9.a)</t>
  </si>
  <si>
    <t>2.2._9.b)</t>
  </si>
  <si>
    <t>2.2._9.c)</t>
  </si>
  <si>
    <t>2.2._10.</t>
  </si>
  <si>
    <t>2.2._11.</t>
  </si>
  <si>
    <t>2.2._12.</t>
  </si>
  <si>
    <t>2.2._13.</t>
  </si>
  <si>
    <t>2.2._14.</t>
  </si>
  <si>
    <t>2.3._1.</t>
  </si>
  <si>
    <t>2.3._2.</t>
  </si>
  <si>
    <t>2.3._3.</t>
  </si>
  <si>
    <t>2.3._4.</t>
  </si>
  <si>
    <t>2.3._5.</t>
  </si>
  <si>
    <t>2.3._6.</t>
  </si>
  <si>
    <t>2.3._7.</t>
  </si>
  <si>
    <t>2.3._8.</t>
  </si>
  <si>
    <t>2.3._8.a)</t>
  </si>
  <si>
    <t>2.3._8.b)</t>
  </si>
  <si>
    <t>2.3._8.c)</t>
  </si>
  <si>
    <t>2.3._9.</t>
  </si>
  <si>
    <t>2.3._9.a)</t>
  </si>
  <si>
    <t>2.3._9.b)</t>
  </si>
  <si>
    <t>2.3._9.c)</t>
  </si>
  <si>
    <t>2.3._10.</t>
  </si>
  <si>
    <t>2.3._11.</t>
  </si>
  <si>
    <t>2.3._12.</t>
  </si>
  <si>
    <t>2.3._13.</t>
  </si>
  <si>
    <t>2.3._14.</t>
  </si>
  <si>
    <t>PODACI O PONUDI I PONUDITELJU:</t>
  </si>
  <si>
    <t>( molimo popuniti )</t>
  </si>
  <si>
    <t>1. Broj ponude:</t>
  </si>
  <si>
    <t>2. Valjanost ponude:</t>
  </si>
  <si>
    <t>3. Datum izdavanja ponude:</t>
  </si>
  <si>
    <t>4. Rok izvođenja radova u kalendarskim danima:</t>
  </si>
  <si>
    <t>5. Naziv tvrtke ponuditelja:</t>
  </si>
  <si>
    <t>6. Oblik vlasništva (obrt / d.o.o. / j.d.o.o. / d.d.):</t>
  </si>
  <si>
    <t>7. Adresa:</t>
  </si>
  <si>
    <t>8. Poštanski broj i mjesto:</t>
  </si>
  <si>
    <t>9. Osoba ovlaštena za zastupanje:</t>
  </si>
  <si>
    <t>11. Kontakt telefon:</t>
  </si>
  <si>
    <t>12. Kontakt e-mail:</t>
  </si>
  <si>
    <t>13. OIB:</t>
  </si>
  <si>
    <t>14. IBAN broj:</t>
  </si>
  <si>
    <t>ovjera ponuditelja</t>
  </si>
  <si>
    <t>1.1.</t>
  </si>
  <si>
    <t>1.1._1.</t>
  </si>
  <si>
    <t>STRUGANJE BOJE SA ZIDA</t>
  </si>
  <si>
    <t>IZVOĐENJE PRIVREMENE ZAŠTITE</t>
  </si>
  <si>
    <t>1.1._2.</t>
  </si>
  <si>
    <t>7,40*3,00</t>
  </si>
  <si>
    <t>ZIDNA KERAMIKA</t>
  </si>
  <si>
    <t>IMPREGNACIJA</t>
  </si>
  <si>
    <t>Dobava materijal i izvođenje impregnacije na zidne površine prije postave keramike. Jedinična cijena stavke obuhvaća sav potreban rad, materijal i transport potreban za realizaciju stavke. Obračun po metru kvadratnom površine zida._</t>
  </si>
  <si>
    <t>1.1._3.</t>
  </si>
  <si>
    <t>1.1._4.</t>
  </si>
  <si>
    <t>1.1._5.</t>
  </si>
  <si>
    <t>1.1._6.</t>
  </si>
  <si>
    <t>PRIVREMENO IZMJEŠTANJE PEĆI ZA PIZZU</t>
  </si>
  <si>
    <t>Privremeno izmještanje peći za pizzu na poziciju koja neće smetati za postavu zidne keramike te nakon završetka postave keramike vraćanje peći za pizzu na prijašnju poziciju. Peć za pizzu ima širinu cca 90 cm, visinu cca 145 cm i dubinu cca 115 cm. Obračun sve u kompletu._</t>
  </si>
  <si>
    <t>PRIVREMENA DEMONTAŽA I MONTAŽA KUHINJSKOG ELEMENTA</t>
  </si>
  <si>
    <t>Dobava svega potrebnog materijala i izvođenja privremene zaštite kuhinjskih uređaja, nape, šanka i ostalih površina oko mjesta izvođenja zidne keramike u snack restoranu. Zaštitu izvesti sa naprobušenim i čistim tvrdim PVC folijama koje se na mjestu najstavljanja spajajau ljepljenjem selotejp trakama, a sve kako bi se spriječilo da nečisti mazerijal i prašina zaprljaju uređaje i okolne površine. Nakon završetka izvođenja radova po ovom troškovniku ukloniti, utovariti i odvesti sve na za to registriranu deponiju. Obračun po metru kvadratnom tlocrtne površine dijela prostora u kojem se zaštićuju uređaji, napa i ostale podne i radne površine._</t>
  </si>
  <si>
    <t>Pažljivo struganje zidne boje sa zida povrh tople kuhinje sa uklanjanjem svih nečistoća i masnoća, prijenos, utovar i odvoz na za to registriranu deponiju. Struže se površina iznad postojeće zidne keramike pa do razine donjeg ruba nape tj. u visini cca 60 cm, a na bočnom zidu se to izvodi i nakon zidne keramike sve do polustupa u dužini cca 70 cm i ukupnoj visini 200 cm od poda (visina prostorije inače iznosi cca 260 cm). Jedinična cijena stavke obuhvaća sav potreban rad, materijal i transport potreban za realizaciju stavke. Obračun po metru kvadratnom ostrugane površine zida._</t>
  </si>
  <si>
    <t>Privremena demontaža i deponiranje sa strane te kasnija ponovna montaža zidnog kuhinjskog ormarića dužine 140 cm, visine 67 cm i dubine cca 40 cm. Ormarić je izrađen iz inoxa, a učvršćen je na GK zid. Stavkom je obuhvaćena i privremena demontaža zidnih nosača te ponovna montaža nakon postave zidne keramike komplet sa dobavom i ugradnjom novih tipli i vijaka. Ukoliko se na licu mjesta odluči da se element ipak neće demontirati tada će se keramika postavljati oko njega. U jediničnu cijenu stavke obuhvaćen je sav potreban rad, materijal i transport. Obračun sve u kompletu._</t>
  </si>
  <si>
    <t>1.1._6.a)</t>
  </si>
  <si>
    <t>1.1._6.b)</t>
  </si>
  <si>
    <t>1.1._6.c)</t>
  </si>
  <si>
    <t>1.1._7.</t>
  </si>
  <si>
    <t>(1,48+1,68+0,21+0,98+0,21+3,67)*0,62+0,70*2,00</t>
  </si>
  <si>
    <t>1.1._8.</t>
  </si>
  <si>
    <t>DEMONTAŽA POSTOJEĆEG RUBNOG PROFILA ZA KERAMIKU</t>
  </si>
  <si>
    <t>Pažljiva dmontaža postojećeg PVC rubnog profila za keramiku koji je ugrađen na vertikalnom završetku zidne keramike prema polustupu u visini 61 cm te utovar i odvoz na deponiju. U jediničnoj cijeni je sav potreban rad, materijal i transport. Obračun sve u kompletu._</t>
  </si>
  <si>
    <t>NOVI RUBNI PROFIL ZA KERAMIKU</t>
  </si>
  <si>
    <t>Dobava i ugradba rubnog PVC profila za keramiku koji se ugrađuje na vertikalne završetke zidne keramike i na tlocrtne lomove zida. Profili se ugrađuju na ukupno tri pozicije, a na svakoj u visini cca 61 cm tj. na dva ruba niše i na rubu špalete prema vratima. Profil bijele boje i polukružnog presjeka. U jediničnoj cijeni je sav potreban rad, materijal i transport. Obračun po metru dužnom ugrađenog profila sa škartom uračunatim u jediničnu cijenu stavke._</t>
  </si>
  <si>
    <t>KERAMIKU DAJE INVESTITOR</t>
  </si>
  <si>
    <t>2.2._15.</t>
  </si>
  <si>
    <t>2.2._16.</t>
  </si>
  <si>
    <t>2.2._17.</t>
  </si>
  <si>
    <t>2.3._7.1.</t>
  </si>
  <si>
    <t>2.3._7.2.</t>
  </si>
  <si>
    <t>RUŠENJE PODA DVIJE SUSJEDNE LOĐE</t>
  </si>
  <si>
    <t>lođa 328 = 2,20*3,85 = 8,47 m2</t>
  </si>
  <si>
    <t>lođa 329 = 2,20*5,25 = 11,55 m2</t>
  </si>
  <si>
    <t>lođa 328 = 1</t>
  </si>
  <si>
    <t>lođa 329 = 1</t>
  </si>
  <si>
    <t>lođa 329 = 0,4+1,2+1,1 = 2,7 m</t>
  </si>
  <si>
    <t>lođa 328 = 1+1= 2 m</t>
  </si>
  <si>
    <t>IZRADA ESTRIHA NA LOĐAMA</t>
  </si>
  <si>
    <t>lođa 328 = 12,00</t>
  </si>
  <si>
    <t>lođa 329 = 14,85</t>
  </si>
  <si>
    <t>hidroizolacija površina, obračun po metru kvadratnom razvijene površine</t>
  </si>
  <si>
    <t>hidroizolacija uglova, obračun po metru ružnom izoliranih uglova</t>
  </si>
  <si>
    <t>Bojaju se:
● Glatke ili hrapave površine bočnih pregradnih zidova.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obojanih fasadnih površina._</t>
  </si>
  <si>
    <t>Bojaju se:
● Glatke površine parapetnog ogradnog zida lođe
● Hrapave površine fasadog zida na lođi koji je obložen demit fasadom i završno obrađen akrilatnom žbukom.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obojanih fasadnih površina._</t>
  </si>
  <si>
    <t>1.2.</t>
  </si>
  <si>
    <t>1.2._1.</t>
  </si>
  <si>
    <t>1.2._2.</t>
  </si>
  <si>
    <t>1.2._3.</t>
  </si>
  <si>
    <t>1.2._4.</t>
  </si>
  <si>
    <t>1.2._5.</t>
  </si>
  <si>
    <t>1.2._6.</t>
  </si>
  <si>
    <t>1.2._6.a)</t>
  </si>
  <si>
    <t>1.2._6.b)</t>
  </si>
  <si>
    <t>1.2._6.c)</t>
  </si>
  <si>
    <t>1.2._7.</t>
  </si>
  <si>
    <t>1.2._8.</t>
  </si>
  <si>
    <t xml:space="preserve">RUŠENJE SLOJEVA PODA </t>
  </si>
  <si>
    <t>Nogoper uz južni bazen 2,3*3,15=7,25 m2</t>
  </si>
  <si>
    <t>Plato tuševa kod južnog bazena 12,50 m2</t>
  </si>
  <si>
    <t>Nogoper uz središnji bazen 7,25 m2</t>
  </si>
  <si>
    <t>Nogoper između središnjeg i dječjeg bazena 6,25 m2</t>
  </si>
  <si>
    <t>Plato tuševa kod sjevernih sanitarija 38,50 m2</t>
  </si>
  <si>
    <t>Nogoper sjeverno od dječjeg bazena 7,25 m2</t>
  </si>
  <si>
    <t xml:space="preserve">IZRADA ESTRIHA </t>
  </si>
  <si>
    <t>Plato tuševa kod južnog bazena 4,53+0,9+1,03=6,46 m</t>
  </si>
  <si>
    <t>Nogoper uz južni bazen 2,3+2,3=4,6 m</t>
  </si>
  <si>
    <t>Nogoper uz središnji bazen 2,8+2,8=5,6 m</t>
  </si>
  <si>
    <t>Nogoper između središnjeg i dječjeg bazena 2,6+2,6=5,2 m</t>
  </si>
  <si>
    <t>Plato tuševa kod sjevernih sanitarija 11,00 m</t>
  </si>
  <si>
    <t>Nogoper sjeverno od dječjeg bazena 2,3+2,3=4,6 m</t>
  </si>
  <si>
    <t>1.1._4.1.</t>
  </si>
  <si>
    <t>1.1._4.2.</t>
  </si>
  <si>
    <t>1.1._5.a)</t>
  </si>
  <si>
    <t>1.1._5.b)</t>
  </si>
  <si>
    <t>1.1._5.c)</t>
  </si>
  <si>
    <t>Dobava materijala, mjestimično struganje boje i gleta sa postojećih zidnih fasadnih površina oko tuševa i na ogradnim zidovima oko nogopera na pozicijama na kojima se utvrdi da je to potrebno, te otprašivanje, impregnacija i najmanje dvokratno gletanje sa pripremom površine za farbanje. Gletanje izvesti glet masom u minimalno dva sloja do potpune ravnosti i glatkoće površina sa potrebnim brušenjima. Prijenos, utovar i odvoz ostruganog materijala na za to registriranu deponiju. Po dovršenju svih radova opisanih u ovoj stavci, a prije započinjanja slijedeće faze radova potrebno je da ovlašteni predstavnik investitora pregleda izvedeno i odobri daljnje izvođenje. Prilikom izvođenja radova izvođač je obavezan poduzeti sve potrebne mjere zaštite na radu, a poglavito mjere za zaštitu od pada s visine. U cijeni je sav potreban rad, materijal i transport nužan za potpunu realizaciju stavke. Obračun po metru kvadratnom neto gletane površine._</t>
  </si>
  <si>
    <r>
      <t xml:space="preserve">Dobava svog potrebnog materijala i bojanje vanjskih glatkih površina fasadnom bojom FASENA (proizvođača CHROMOS SVIJETLOST) u potrebnom broju slojeva u svemu prema postojećoj </t>
    </r>
    <r>
      <rPr>
        <b/>
        <sz val="8"/>
        <rFont val="Arial"/>
        <family val="2"/>
      </rPr>
      <t>sivoj boj</t>
    </r>
    <r>
      <rPr>
        <sz val="8"/>
        <rFont val="Arial"/>
        <family val="2"/>
      </rPr>
      <t xml:space="preserve"> te u svemu prema detaljnoj uputi proizvođača. 
Bojaju se:
● zidovi oko tuševa koji su eventualno oštećeni ili zaprljani od izvođenja radova rekonstrukcije poda, 
● ogradni zidovi oko nogopera koji su eventualno oštećeni ili zaprljani od izvođenja radova rekonstrukcije poda.
U stavci su također obuhvaćeni prethodno otprašivanje i impregnacija površina. Prije početka izvođenja radova i narudžbe materijala potrebno je izraditi uzorak obojane površine na licu mjesta veličine min. 1x1 m i po potrebi izvršiti prilagođavanje tog tona kako bi se dobilo postojeći korišteni ton, i kojeg treba odobriti ovlašteni predstavnik investitora.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razvijene obojane fasadne površine._</t>
    </r>
  </si>
  <si>
    <t>POSTAVA PODNIH KERAMIČKIH PLOČICA OKO TUŠEVA</t>
  </si>
  <si>
    <t>POSTAVA PODNIH KERAMIČKIH PLOČICA U NOGOPERE</t>
  </si>
  <si>
    <t>POSTAVA KERAMIČKOG SOKLA OKO TUŠEVA</t>
  </si>
  <si>
    <t>1.1._7.a)</t>
  </si>
  <si>
    <t>1.1._7.b)</t>
  </si>
  <si>
    <t>1.1._7.c)</t>
  </si>
  <si>
    <t>1.1._9.</t>
  </si>
  <si>
    <t>ZAPUNJAVANJE ŠLICA</t>
  </si>
  <si>
    <t>Dobava materijala i zapunjavanje reparaturnim mortom šlica veličine cca 2x2 cm odnosno razlike koja se pojavljuje između prijašnje i sadašnje visine sokla oko nogopera. Šlic se zapunjava nakon postave sokla koji se postavlja na način da je lice sokla poravnato sa licem zida (sokl u zidu) te se potom zatvara šlic koji ostaje. U cijeni je sav potreban rad, materijal i transport nužan za potpunu realizaciju stavke. Obračun po metru dužnom zapunjenog šlica._</t>
  </si>
  <si>
    <t>POSTAVA KERAMIČKOG SOKLA UZ NOGOPERE</t>
  </si>
  <si>
    <t>1.3.</t>
  </si>
  <si>
    <t>UKLANJANJE OPLOČENJA SA BINE ZA MUZIČARE</t>
  </si>
  <si>
    <t>UKLANJANJE ESTRIHA SA BINE</t>
  </si>
  <si>
    <t>UKLANJANJE SOKLA OD BET. PLOČA NA BINI ZA MUZIČARE</t>
  </si>
  <si>
    <t>ZAPUNJAVANJE ŠLICA U ZIDU NA POZICIJI PRIJAŠNJEG SOKLA</t>
  </si>
  <si>
    <t>STRUGANJE I GLETANJE VANJSKOG OGRADNOG ZIDA</t>
  </si>
  <si>
    <t>BOJANJE FASADNIH POVRŠINA U SIVOM TONU</t>
  </si>
  <si>
    <r>
      <t xml:space="preserve">Dobava svog potrebnog materijala i bojanje vanjskih glatkih površina fasadnom bojom FASENA (proizvođača CHROMOS SVIJETLOST) u potrebnom broju slojeva u svemu prema postojećoj </t>
    </r>
    <r>
      <rPr>
        <b/>
        <sz val="8"/>
        <rFont val="Arial"/>
        <family val="2"/>
      </rPr>
      <t>sivoj boj</t>
    </r>
    <r>
      <rPr>
        <sz val="8"/>
        <rFont val="Arial"/>
        <family val="2"/>
      </rPr>
      <t xml:space="preserve"> te u svemu prema detaljnoj uputi proizvođača. 
Bojaju se:
● ogradni zidovi oko bine za muzičare i zid podno bine koji su eventualno oštećeni ili zaprljani od izvođenja radova rekonstrukcije poda.
U stavci su također obuhvaćeni prethodno otprašivanje i impregnacija površina. Prije početka izvođenja radova i narudžbe materijala potrebno je izraditi uzorak obojane površine na licu mjesta veličine min. 1x1 m i po potrebi izvršiti prilagođavanje tog tona kako bi se dobilo postojeći korišteni ton, i kojeg treba odobriti ovlašteni predstavnik investitora. Prilikom izvođenja radova izvođač je obavezan poduzeti sve potrebne mjere zaštite na radu, a poglavito mjere za zaštitu od pada s visine. U cijeni je kompletan rad i materijal za potpunu realizaciju stavke kao i potrebna priručna radna skela te horizontalni i vertikalni prijenosi.  Obračun po metru kvadratnom razvijene obojane fasadne površine._</t>
    </r>
  </si>
  <si>
    <t>m1</t>
  </si>
  <si>
    <t>POSTAVA PODNE KERAMIKE NA STEPENICE</t>
  </si>
  <si>
    <t>Gazišta:</t>
  </si>
  <si>
    <t>Dobava svega ostalog materijala za realizaciju stavke te istovar materijala pod a), b) i c), privremeno uskladištenje, razvoz do mjesta ugradbe, svi prijevozi i prijenosi, ugradba, rezanje, fugiranje, silikoniranje, rubne lajsne, čišćenje, zbrinjavanje ambalaže i škarta na za to predviđenu gradsku deponiju, sav potreban rad, i drugo, za sve navedeno pod a), b) i c)._</t>
  </si>
  <si>
    <t>Čela:</t>
  </si>
  <si>
    <t>RUBNI PROFIL BINE ZA MIZIČARE - OKAPNICA</t>
  </si>
  <si>
    <t>Spojni elementi</t>
  </si>
  <si>
    <t>Okapni profil</t>
  </si>
  <si>
    <t>BRTVLJENJE SPOJEVA KERAMIKE I OKAPNOG PROFILA</t>
  </si>
  <si>
    <t>Dobava materijala i brtvljenje spojeva keramičkih pločica i okapnog rubnog profila sa zapunjavanjem adekvatnom silikonskom masom za brtvljenje otpornom na plijesan, bakterije i vremenske prilike, a u svemu prema preporuci i uputama proizvođača profila i proizvođača mase za brtvljenje. Masa u boji po izboru investitora. Prije nanošenja silikonske mase po potrebi  bočne kontaktne površine pločica premazati premazom za poboljšanje prionjivosti u svemu prema uputama proizvođača.  U jediničnoj cijeni je sav potreban rad, materijal i transport.  Obračun po metru dužnom izvedenog brtvljenja._</t>
  </si>
  <si>
    <t>Dobava i ugradba vanjskog rubnog "L" profila za keramiku. Profil od eloksiranog aluminija visine prilagođene debljini pločica. U jediničnoj cijeni je sav potreban rad, materijal i transport. Obračun po metru dužnom ugrađenog profila._</t>
  </si>
  <si>
    <t>Dobava materijala, mjestimično struganje boje i gleta sa postojećih zidnih fasadnih površina na ogradnim zidovima oko bine za muzičare i podno bine na pozicijama na kojima se utvrdi da je to potrebno, te otprašivanje, impregnacija i najmanje dvokratno gletanje sa pripremom površine za farbanje. Gletanje izvesti glet masom u minimalno dva sloja do potpune ravnosti i glatkoće površina sa potrebnim brušenjima. Prijenos, utovar i odvoz ostruganog materijala na za to registriranu deponiju. Po dovršenju svih radova opisanih u ovoj stavci, a prije započinjanja slijedeće faze radova potrebno je da ovlašteni predstavnik investitora pregleda izvedeno i odobri daljnje izvođenje. Stavkom je obuhvaćeno i krpanje rupa na pozicijama na kojima su bila učvršćena dva nadžbukna elektro ormarića. U cijeni je sav potreban rad, materijal i transport nužan za potpunu realizaciju stavke. Obračun po metru kvadratnom neto gletane površine._</t>
  </si>
  <si>
    <t>POSTAVA PODNIH KERAMIČKIH PLOČICA NA BINU ZA MUZIČARE</t>
  </si>
  <si>
    <t>Dobava i ugradba tipskog vanjskog rubnog profila za keramiku  tip kao PROTERRACE DRAIN FDP artikl PFDP 10 ili 12,5 mm (proizvođač Progress Profiles SpA, Asolo (TV) Italija - Sklad Profili d.o.o. Pazin) u boji po izboru investitora odnosno plastificirano u boji najsličnijoj keramici kojom će se opločicti bina. Profil se ugrađuje na vanjskom bridu terase / bine za muziku, a za potrebe izvedbe završnog brida i okapnice. Ugraditi tipske tvorničke spojne elemente za uzdužno povezivanje art. GINFDP - gornji i donji dio. Visina graničnika (h) uz završni brid keramike mora biti prilagođena debljini keramike  te je stoga potrebno izvršiti provjeru iste prije narudžbe materijala. Prije narudžbe materijala provjeriti izvedivost montaže profila u polukružnom dijelu. U jediničnoj cijeni stavke obuhvaćena je dobava svega potrebnog materijala za realizaciju stavke, istovar, privremeno uskladištenje, razvoz do mjesta ugradbe, svi prijevozi i prijenosi, ugradba, rezanje, fugiranje, čišćenje, zbrinjavanje ambalaže i škarta na za to predviđenu gradsku deponiju, sav potreban rad i transport potreban za realizaciju stavke, sa svim horizontalnim i vertikalnim prijenosima i prijevozima na objektu. Obračun po metru dužnom izvedenog profila i po kompletu ugrađenih spojnih elemenata za svaku poziciju._</t>
  </si>
  <si>
    <t>RUBNI PROFIL ZA KERAMIKU NA STEPENICAMA</t>
  </si>
  <si>
    <t xml:space="preserve">Horizontalna površina bine </t>
  </si>
  <si>
    <t>Sokl na bini i stepenicama</t>
  </si>
  <si>
    <t>1.1._DN-K</t>
  </si>
  <si>
    <t>1.1._8.a)</t>
  </si>
  <si>
    <t>1.1._8.b)</t>
  </si>
  <si>
    <t>1.1._8.c)</t>
  </si>
  <si>
    <t>1.1._10.</t>
  </si>
  <si>
    <t>1.1._11.</t>
  </si>
  <si>
    <t>2.1._DN-K</t>
  </si>
  <si>
    <t>2.2._DN-K</t>
  </si>
  <si>
    <t>2.3._DN-K</t>
  </si>
  <si>
    <t>DN</t>
  </si>
  <si>
    <t>Prednje čelo bine visine cca 40 cm - bez protukliznosti</t>
  </si>
  <si>
    <t>Albatros - keramika tuševa i nogopera</t>
  </si>
  <si>
    <t>Molindrio - keramika lođe</t>
  </si>
  <si>
    <r>
      <t>Izvođač radova je obavezan, bez prava na poseban obračun naknade, izvesti privremenu zaštitu hodnih i radnih površina i postojećih ili ugrađenih elemenata, a u cilju njihove zaštite od oštećivanja, naprašivanja i prljanja.</t>
    </r>
    <r>
      <rPr>
        <sz val="8"/>
        <rFont val="Arial"/>
        <family val="2"/>
      </rPr>
      <t xml:space="preserve"> Zaštita se vrši na pozicijama i u omjeru u kojem je to potrebno. Zaštita se vrši nekorištenom, čvrstom i neprobušenom zaštitnom folijom i/ili drugim adekvatnim materijalima na način da su folije, ili drugi adekvatni materijali, međusobno ljepljene kako nečisti materijal i prašina ne bi dospjeli ispod folija. Izvođač je obavezan zaštitu izvesti i održavati ju tijekom izvođenja radova na način da ne dođe do oštećivanja, naprašivanja ili prljanja podnih i zidnih površina, elemenata i opreme. Po dovršetku radova zaštitu ukloniti. Svaka jedinična cijena u troškovniku uključuje, pored ostalog, i izradu privremene zaštite na svim površinama na kojima se izvode radovi po ovom troškovniku, ili preko kojih se odvija komunikacija._</t>
    </r>
  </si>
  <si>
    <t>Prije narudžbe materijala i početka izvođenja pojedinih stavki izvođač mora obvezatno uzeti mjere i provjeriti količine na licu mjesta te isto tako dostaviti uzorke, tamo gdje se to zatraži, na potvrdu investitoru._</t>
  </si>
  <si>
    <r>
      <t>Prilikom izvođenja radova</t>
    </r>
    <r>
      <rPr>
        <b/>
        <u val="single"/>
        <sz val="8"/>
        <rFont val="Arial"/>
        <family val="2"/>
      </rPr>
      <t xml:space="preserve"> izvođač je obavezan poduzeti sve potrebne mjere zaštite na radu</t>
    </r>
    <r>
      <rPr>
        <sz val="8"/>
        <rFont val="Arial"/>
        <family val="2"/>
      </rPr>
      <t>, a poglavito mjere za zaštitu od pada s visine ukoliko je takva priroda posla._</t>
    </r>
  </si>
  <si>
    <t>Po okončanju radova izvođač je obavezan sve korištene površine očistiti i dovesti u prvobitno stanje te sanirati sva oštećenja koja je eventualno prouzročio ili koje su prouzročili njegovi podizvođači._</t>
  </si>
  <si>
    <t>NAPOMENA 
PONUDITELJA</t>
  </si>
  <si>
    <r>
      <t xml:space="preserve">Obračun izvedenih radova vrši se na temelju stvarno izvedenih količina ovjerenih od strane investitora u građevinskoj knjizi izvođača. Uz detaljnu dokaznicu mjera izvođač je obavezan izraditi pripadajuće tlocrtne i druge skice za sve radove po svim stavkama sa upisanim stvarnim izmjerama i navedenim pozicijama izvođenja. </t>
    </r>
    <r>
      <rPr>
        <b/>
        <sz val="8"/>
        <rFont val="Arial"/>
        <family val="2"/>
      </rPr>
      <t>Izvođač je obavezan izrađivati građevinsku knjigu tijekom izvođenja radova onako kako se pojedini radovi na pojedinim lokacijama budu dovršavali te dostaviti istu na provjeru odmah po okončanju radova, a pojedine listove i tijekom radova ako to zatraži ovlašteni predstavnik investitora._</t>
    </r>
  </si>
  <si>
    <t>NAS</t>
  </si>
  <si>
    <t>XI.</t>
  </si>
  <si>
    <t>OBRAČUN PODOPOLAGAČKIH RADOVA: Obračun postave podnih obloga se vrši po m² neto obložene površine poda._</t>
  </si>
  <si>
    <t>Sveukupna rekapitulacija se nalazi na početku troškovnika (na vrhu)!</t>
  </si>
  <si>
    <t>REKAPITULACIJA MOGUĆE DIREKTNE NABAVE (DN)</t>
  </si>
  <si>
    <r>
      <rPr>
        <b/>
        <sz val="8"/>
        <rFont val="Arial"/>
        <family val="2"/>
      </rPr>
      <t>Nije dozvoljeno mjenjanje opisa stavaka troškovnika ili dodavanje novih redova ili kolona u troškovnik</t>
    </r>
    <r>
      <rPr>
        <sz val="8"/>
        <rFont val="Arial"/>
        <family val="2"/>
      </rPr>
      <t>. Sve eventualne napomene, korekcije opisa ili dopune opisa i pojašnjenja ponuditelj je obavezan unijeti u za to predviđenu kolonu pod nazivom "</t>
    </r>
    <r>
      <rPr>
        <u val="single"/>
        <sz val="8"/>
        <rFont val="Arial"/>
        <family val="2"/>
      </rPr>
      <t>napomena ponuditelja</t>
    </r>
    <r>
      <rPr>
        <sz val="8"/>
        <rFont val="Arial"/>
        <family val="2"/>
      </rPr>
      <t>" ili u poseban dokument koji se prilaže uz ponudu._</t>
    </r>
  </si>
  <si>
    <t>REKAPITULACIJA</t>
  </si>
  <si>
    <t>SVEUKUPNO (bez PDV-a):</t>
  </si>
  <si>
    <t>10. Kontakt osoba za ponudu:</t>
  </si>
  <si>
    <t>HOTEL ALBATROS</t>
  </si>
  <si>
    <t>HOTEL MOLINDRIO</t>
  </si>
  <si>
    <t>1.3._1.</t>
  </si>
  <si>
    <t>1.3._1.1.</t>
  </si>
  <si>
    <t>1.3._2.</t>
  </si>
  <si>
    <t>1.3._3.</t>
  </si>
  <si>
    <t>1.3._4.</t>
  </si>
  <si>
    <t>1.3._5.</t>
  </si>
  <si>
    <t>1.3._6.</t>
  </si>
  <si>
    <t>1.3._7.</t>
  </si>
  <si>
    <t>1.3._8.</t>
  </si>
  <si>
    <t>1.3._9.</t>
  </si>
  <si>
    <t>1.3._10.</t>
  </si>
  <si>
    <t>1.3._10.1.</t>
  </si>
  <si>
    <t>1.3._10.2.</t>
  </si>
  <si>
    <t>1.3._11.</t>
  </si>
  <si>
    <t>1.3._12.</t>
  </si>
  <si>
    <t>1.3._12.1.</t>
  </si>
  <si>
    <t>1.3._12.1.a)</t>
  </si>
  <si>
    <t>1.3._12.1.b)</t>
  </si>
  <si>
    <t>1.3._12.1.c)</t>
  </si>
  <si>
    <t>1.3._12.2.</t>
  </si>
  <si>
    <t>1.3._12.2.a)</t>
  </si>
  <si>
    <t>1.3._12.2.b)</t>
  </si>
  <si>
    <t>1.3._12.2.c)</t>
  </si>
  <si>
    <t>1.3._13.</t>
  </si>
  <si>
    <t>1.3._14.</t>
  </si>
  <si>
    <t>1.3._15.</t>
  </si>
  <si>
    <t xml:space="preserve">TROŠKOVNIK </t>
  </si>
  <si>
    <t>1.3._DN-K</t>
  </si>
  <si>
    <t>Albatros - keramika podija za muzičare</t>
  </si>
  <si>
    <t>2022_II.3.14.163. &amp; 2024_II.7.296</t>
  </si>
  <si>
    <t>2022_II.3.14.517.</t>
  </si>
  <si>
    <t>2022_II.3.14.327.</t>
  </si>
  <si>
    <t>Postava keramike na zid tople kuhinje u snack-restoranu hotela Albatros</t>
  </si>
  <si>
    <t>UKLANJANJE SOKLA OD KERAMIČKIH PLOČICA PODNO BINE</t>
  </si>
  <si>
    <t>Rušenje estriha na bini za muzičare, prijenos ručnim kolicima na udaljenost do 50 m, utovar u kamion i odvoz na za to registriranu deponiju uključujući i naknadu za istu. Estrih pretpostavljene debljine 5-10 cm. U jediničnu cijenu stavke uključen je sav potreban rad, materijal i transport. Obračun po metru kvadratnom uklonjene tlocretne površine._</t>
  </si>
  <si>
    <t>Dobava materijala i izrada armiranog cementnog estriha u debljini do 10 cm u nagibu prema otvorenom rubu bine za muzičare. Završna površina potpuno zaglađena, sa izvedenim dilatacijama. Kut nagiba dogovoriti na licu mjesta s ovlaštenom osobom investitora. U jediničnoj cijeni stavke obuhvaćen je sav potreban rad, materijal i transport potreban za realizaciju stavke, sa svim horizontalnim i vertikalnim prijenosima i prijevozima na objektu. Obračun po metru kvadratnom neto izvedene tlocrtne površine._</t>
  </si>
  <si>
    <t xml:space="preserve">Dobava materijala i zapunjavanje šlica / udubine u zidu koja je nastala prilikom uklanjanja sokla od betonskih ploča. Pretpostavljene dimenzije presjeka šlica iznose: visina cca 12 cm i dubina cca 4 cm. Zapunjavanje vršiti mortom, po potrebi sa ugradbom mrežice, uz završno poravnavanje površine sa licem ostatka zida i sa završnim zaglađivanjem, a kao priprema za izradu hidroizolacije i postavu ker. sokla. Prije zapunjavanja šlica elektroinstalateri će u predmetni šlic položiti kablove koji su sada položeni nadžbukno pri čemu ti elektroinstalaterski radovi nisu predmet ovog troškovnika. U jediničnoj cijeni stavke obuhvaćen je sav potreban rad, materijal i transport potreban za realizaciju stavke sa svim potrebnim prijenosima i prijevozima na objektu. Obračun po metru dužnom pokrpanog šlica._ </t>
  </si>
  <si>
    <t>Vrlo pažljivo uklanjanje kompletnog postojećeg podnog opločenja sa bine za muzičare koje je izvedeno od betonskih ploča tip Beton Lučko dimenzija 40x60 cm i debljine cca 5 cm. Ploče su postavljene na zemljovlažni mort. Uklanjaju se samo betonske ploče i to vrlo pažljivo radi ponovne kasnije upotrebe. Ploče se uklanjaju i sa uljnog inox šaht poklopca koji se nalazi na bini. Sa svake uklonjene ploče koja nije oštećena i koju će biti moguće ponovno upotrijebiti potrebno je stražnju stranu ploče pažljivo očistiti od ostataka morta te iste utovariti u ručna kolica i odvesti u skladište investitora na udaljnosti do 50 m. Ploče koje nisu za ponovnu upotrebu potrebno je utovariti ručna kolica, prevesti do do kamiona na udaljenosti do 50 m, utovariti u kamion i odvesti na za to registriranu deponiju. U jediničnu cijenu stavke uključen je sav potreban rad, materijal i transport. Troškove deponiranja šute snosi izvođač radova. Obračun po metru kvadratnom tlocrtne površine bine kako slijedi:_</t>
  </si>
  <si>
    <t>Pažljivo štemanje i uklanjanje sokla podno bine za muzičare izvedenog od keramičkih pločica visine cca 10-15 cm, prijenos ručnim kolicima na udaljnost do 50 m, utovar u kamion i odvoz na za to registriranu deponiju uključujući i naknadu za istu. Sokl je izveden na način da je postavljen na zid (ispupčeno u odnosu na lice zida). U jediničnu cijenu stavke uključen je sav potreban rad, materijal i transport. Obračun po metru dužnom uklonjenog sokla._</t>
  </si>
  <si>
    <t>Pažljivo štemanje i uklanjanje sokla na bini za muzičare izvedenog od betonskih ploča tip Beton Lučko debljine cca 4 cm, prijenos ručnim kolicima na udaljnost do 50 m, utovar u kamion i odvoz na za to registriranu deponiju uključujući i naknadu za istu. Visina sokla iznosi cca 12 cm. Sokl je izveden na način da je ugrađen u utor u a.b. zidu koji je za potrebe ugrade sokla ostavljen prilikom betoniranja zida. Vanjsko lice sokla je postavljeno u ravnini sa licem zida. Sokl je "utopljen" u zid i potrebno je ištemati ga iz zida bez nepotrebnog oštećenja ostatka zidne površine iznad sokla. U jediničnu cijenu stavke uključen je sav potreban rad, materijal i transport. Obračun po metru dužnom uklonjenog sokla._</t>
  </si>
  <si>
    <t>Sokl podno bine (varijanta ako se ne opločuje čelo bine)</t>
  </si>
  <si>
    <t>NOVI INOX ULJNI POKLOPAC S OKVIROM</t>
  </si>
  <si>
    <t>UKLANJANJE ULJNOG POKLOPCA I OKVIRA</t>
  </si>
  <si>
    <t>Otvaranje šaht poklopca, dobava i izrada privremene ponoplošne oplate unutar okna šahta pri vrhu ispod poklopca kako šuta ne bi upadala u šaht te štemanje i uklanjanje inox uljnog šaht poklopca zajedno sa okviraom. Šaht se nalazi na bini za muzičare. Prijenos svega ručnim kolicima na udaljenost do 50 m, utovar u kamion i odvoz na za to registriranu deponiju uključujući i naknadu za istu. Poklopac je dimenzija 600x600 mm. U jediničnu cijenu stavke uključen je sav potreban rad, materijal i transport. Obračun sve u kompletu._</t>
  </si>
  <si>
    <t>Dobava svega potrebnog materijala,izrada, doprema i ugradnja uljnog  INOX poklopca zajedno sa okvirom dimenzija 600x600mm za revizijsko okno koje se nalazi na bini za muzičare. Poklopac i okvir izrađeni od inoxa AISI 316 te izvedeni sa ankerima za ubetoniravanje. Visinske dimenzije poklopca i okvira moraju biti prilagođene postojećem stanju i budućoj visini poda. Tijelo poklopca u okviru treba biti armirano i dijelom betonirano na licu mjesta na način da se kasnije može izvesti estrih i opločiti te dubina (visina) pokloca treba biti tome prilagođena. Sva ubetoniravanja okvira, kao i betoniranja na spoju sa postojećim šahtom, uključena su u cijenu stavke. Poklopac mora imati vijčani ključ za njegovo izdizanje, a ključe se zapisnički predaje investitoru odnosno korisniku objekta. Detalje dogovoriti sa ovlaštenim predstavnikjom investitora prije izrade/narudžbe materijala. Stavkom obuhvaćen sav potreban rad, transport i materijal za potpunu realizaciju stavke. Obračun po kompletu ugrađenog poklopca s okvirom._</t>
  </si>
  <si>
    <t>1.3._9.1.</t>
  </si>
  <si>
    <t>1.3._9.2.</t>
  </si>
  <si>
    <t>1.3._9.3.</t>
  </si>
  <si>
    <t>1.3._13.1.</t>
  </si>
  <si>
    <t>1.3._13.1.a)</t>
  </si>
  <si>
    <t>1.3._13.1.b)</t>
  </si>
  <si>
    <t>1.3._13.1.c)</t>
  </si>
  <si>
    <t>1.3._13.2.</t>
  </si>
  <si>
    <t>1.3._13.2.a)</t>
  </si>
  <si>
    <t>1.3._13.2.b)</t>
  </si>
  <si>
    <t>1.3._13.2.c)</t>
  </si>
  <si>
    <t>1.3._14.1.</t>
  </si>
  <si>
    <t>1.3._14.1.a)</t>
  </si>
  <si>
    <t>1.3._14.1.b)</t>
  </si>
  <si>
    <t>1.3._14.1.c)</t>
  </si>
  <si>
    <t>1.3._14.2.</t>
  </si>
  <si>
    <t>1.3._14.2.a)</t>
  </si>
  <si>
    <t>1.3._14.2.b)</t>
  </si>
  <si>
    <t>1.3._14.2.c)</t>
  </si>
  <si>
    <t>1.3._16.</t>
  </si>
  <si>
    <t>1.3._17.</t>
  </si>
  <si>
    <t>ZA REKONSTRUKCIJU SLOJEVA PODOVA NA NEKOLIKO LOĐA I TERASA
I DRUGI KERAMIČARSKI RADOVI U HOTELIMA ALBATROS, MOLINDRIO I PARENTIUM
U ZELENOJ LAGUNI U POREČU</t>
  </si>
  <si>
    <t>2022_II.3.14.139. &amp; 2024_I.2.84</t>
  </si>
  <si>
    <t>2022_II.3.14.251. &amp; 2024_I.2.135</t>
  </si>
  <si>
    <t>2.4.</t>
  </si>
  <si>
    <t>2023_II.8.172.</t>
  </si>
  <si>
    <t>2.4._1.</t>
  </si>
  <si>
    <t>MJESTIMIČNA FUGIRANJA PO KUPAONICAMA</t>
  </si>
  <si>
    <t>2.5.</t>
  </si>
  <si>
    <t>2.5._1.</t>
  </si>
  <si>
    <t>2024_II.7.67</t>
  </si>
  <si>
    <t>kom</t>
  </si>
  <si>
    <t>PRANJE, ISPIRANJE I ČIŠĆENJE PODNIH KERAMIČKIH POVRŠINA</t>
  </si>
  <si>
    <r>
      <t>m</t>
    </r>
    <r>
      <rPr>
        <sz val="8"/>
        <rFont val="Arial"/>
        <family val="2"/>
      </rPr>
      <t>²</t>
    </r>
  </si>
  <si>
    <t>MJESTIMIČNO FUGIRANJE PODNIH POVRŠINA TERASA</t>
  </si>
  <si>
    <t>MJESTIMIČNO BRTVLJENJE DILATACIJSKIH SPOJEVA</t>
  </si>
  <si>
    <t>2.5._DN-K</t>
  </si>
  <si>
    <t>Molindrio - razna keramika</t>
  </si>
  <si>
    <t>2.5._1.a)</t>
  </si>
  <si>
    <t>2.5._1.b)</t>
  </si>
  <si>
    <t>2.5._2.</t>
  </si>
  <si>
    <t>2.5._2.a)</t>
  </si>
  <si>
    <t>2.5._3.</t>
  </si>
  <si>
    <t>2.5._2.b)</t>
  </si>
  <si>
    <t>2.5._3.a)</t>
  </si>
  <si>
    <t>2.5._3.b)</t>
  </si>
  <si>
    <t>2.5._4.</t>
  </si>
  <si>
    <t>2.5._4.a)</t>
  </si>
  <si>
    <t>2.5._4.b)</t>
  </si>
  <si>
    <t>2.5._5.</t>
  </si>
  <si>
    <t>2.5._6.</t>
  </si>
  <si>
    <t>3.</t>
  </si>
  <si>
    <t>HOTEL PARENTIUM</t>
  </si>
  <si>
    <t>3.1.</t>
  </si>
  <si>
    <t>Sanacija praznih fuga na keramikom opločenim površinama u kupaonicama hotela Molindrio</t>
  </si>
  <si>
    <t>Sanacija praznih fuga na keramikom opločenim površinama u kupaonicama hotela Parentium</t>
  </si>
  <si>
    <t>2024_I.2.107</t>
  </si>
  <si>
    <t>2.6.</t>
  </si>
  <si>
    <t>2.6._1.</t>
  </si>
  <si>
    <t>2.5._6.a)</t>
  </si>
  <si>
    <t>2.5._6.b)</t>
  </si>
  <si>
    <t>2.5._7.</t>
  </si>
  <si>
    <t>2.5._8.</t>
  </si>
  <si>
    <t>2.5._9.</t>
  </si>
  <si>
    <t>Rekonstr. podne keramike u tuševima i nogoperima uz vanjske bazene hotela Albatros</t>
  </si>
  <si>
    <t>Rekonstr. slojeva poda na bini za muzičare uz vanjske bazene hotela Albatros</t>
  </si>
  <si>
    <t>Rekonstr. slojeva podova na lođama sobe D328 i D329 iznad wellnessa hotela Molindrio</t>
  </si>
  <si>
    <t>Rekonstr. slojeva podova na lođama sobe E341 i E342  iznad aperitiv bara hotela Molindrio</t>
  </si>
  <si>
    <t>Rekonstr. slojeva poda na lođi sobe G468 zbog procurjevanja u donju sobu hotela Molindrio</t>
  </si>
  <si>
    <t>Mjestimična zamjena oštećenih keram. pločica na raznim pozicijama u hotelu Molindrio</t>
  </si>
  <si>
    <t>MJESTIMIČNA FUGIRANJA PO KUPAONICAMA - MOLINDRIO</t>
  </si>
  <si>
    <r>
      <t xml:space="preserve">Dobava materijala, detaljno mjestimično ručno čišćenje fuga sa po potrebi prorezivanjem istih da se dobije dubina na pozicijama na kojima su fuga šuplje (bez oštećenja keramike) te mjestimično fugiranje praznih ili ispucalih fuga na keramikom opločenim zidovima i/ili podovima oko tuša ili ležeće kade te na drugim površinama u kupaonicama hotela. Potrebno je izvršiti detaljni vizualni pregled svih površina u svakoj kupaonici te detektirati površine na kojima su fuge mjestimično prazne, a pogotovo oko kade. Zidne keramičke pločice su veličine cca </t>
    </r>
    <r>
      <rPr>
        <b/>
        <sz val="8"/>
        <rFont val="Arial"/>
        <family val="2"/>
      </rPr>
      <t>32,1x64,2 cm</t>
    </r>
    <r>
      <rPr>
        <sz val="8"/>
        <rFont val="Arial"/>
        <family val="2"/>
      </rPr>
      <t xml:space="preserve">, a podne su veličine cca  </t>
    </r>
    <r>
      <rPr>
        <b/>
        <sz val="8"/>
        <rFont val="Arial"/>
        <family val="2"/>
      </rPr>
      <t>48,15x48,15 cm.</t>
    </r>
    <r>
      <rPr>
        <sz val="8"/>
        <rFont val="Arial"/>
        <family val="2"/>
      </rPr>
      <t xml:space="preserve"> Postojeće fuge su  minimalne širine. Fugiranje se izvodi sa dvokomponentnom fleksibilnom masom za fugiranje </t>
    </r>
    <r>
      <rPr>
        <b/>
        <sz val="8"/>
        <rFont val="Arial"/>
        <family val="2"/>
      </rPr>
      <t>proizvođača MAPEI tip 130 JASMINE</t>
    </r>
    <r>
      <rPr>
        <sz val="8"/>
        <rFont val="Arial"/>
        <family val="2"/>
      </rPr>
      <t xml:space="preserve">. Prije narudžbe materijala obavezno dostaviti investitoru uzorke fugir mase na odabir i potvrdu te izvršiti probno fugiranje. Rad se izvodi na više mjesta u kupaonici, a sveukupno se zbirno izvodi i obračunava prosječno 1,00 m2 plohe po kupanici. </t>
    </r>
    <r>
      <rPr>
        <b/>
        <sz val="8"/>
        <rFont val="Arial"/>
        <family val="2"/>
      </rPr>
      <t xml:space="preserve">Prosječna tlocrtna veličina kupaonice iznosi 5,04 m2 </t>
    </r>
    <r>
      <rPr>
        <sz val="8"/>
        <rFont val="Arial"/>
        <family val="2"/>
      </rPr>
      <t>(kreće se od 4,76 do 8,63 m2).</t>
    </r>
    <r>
      <rPr>
        <b/>
        <sz val="8"/>
        <rFont val="Arial"/>
        <family val="2"/>
      </rPr>
      <t xml:space="preserve"> </t>
    </r>
    <r>
      <rPr>
        <sz val="8"/>
        <rFont val="Arial"/>
        <family val="2"/>
      </rPr>
      <t>Od ukupnog broja kupaonica njih cca 70% ima tuš kojemu je pod opločen keramikom, a ostatak kupaonica ima ležeću kadu. U cijenu je uključen sav rad, materijal i transport. Obračun sve u kompletu za jednu kupaonicu._</t>
    </r>
  </si>
  <si>
    <r>
      <t xml:space="preserve">Dobava materijala, detaljno mjestimično ručno čišćenje fuga sa po potrebi prorezivanjem istih da se dobije dubina na pozicijama na kojima su fuga šuplje te mjestimično fugiranje praznih ili ispucalih fuga na keramikom opločenim zidovima i/ili podovima oko tuš ili ležeće kade te na drugim površinama u kupaonicama hotela. Potrebno je izvršiti detaljni vizualni pregled svih površina u svakoj kupaonici te detektirati površine na kojima su fuge mjestimično prazne, a pogotovo oko kade. Zidne keramičke pločice su veličine cca </t>
    </r>
    <r>
      <rPr>
        <b/>
        <sz val="8"/>
        <rFont val="Arial"/>
        <family val="2"/>
      </rPr>
      <t>19,6x33,4 cm</t>
    </r>
    <r>
      <rPr>
        <sz val="8"/>
        <rFont val="Arial"/>
        <family val="2"/>
      </rPr>
      <t xml:space="preserve">, a podne su veličine cca </t>
    </r>
    <r>
      <rPr>
        <b/>
        <sz val="8"/>
        <rFont val="Arial"/>
        <family val="2"/>
      </rPr>
      <t>31,6x31,6 cm</t>
    </r>
    <r>
      <rPr>
        <sz val="8"/>
        <rFont val="Arial"/>
        <family val="2"/>
      </rPr>
      <t xml:space="preserve">. Postojeće fuge su  minimalne širine. Fugiranje se izvodi sa dvokomponentnom fleksibilnom masom za fugiranje </t>
    </r>
    <r>
      <rPr>
        <b/>
        <sz val="8"/>
        <rFont val="Arial"/>
        <family val="2"/>
      </rPr>
      <t>proizvođača MUREXIN tip 28 MANHATAN.</t>
    </r>
    <r>
      <rPr>
        <sz val="8"/>
        <rFont val="Arial"/>
        <family val="2"/>
      </rPr>
      <t xml:space="preserve"> Prije narudžbe materijala obavezno dostaviti investitoru uzorke fugir mase na odabir i potvrdu te izvršiti probno fugiranje. Rad se izvodi na više mjesta u kupaonici, a sveukupno se zbirno izvodi i obračunava prosječno 1,00 m2 plohe po kupanici. </t>
    </r>
    <r>
      <rPr>
        <b/>
        <sz val="8"/>
        <rFont val="Arial"/>
        <family val="2"/>
      </rPr>
      <t xml:space="preserve">Prosječna tlocrtna veličina kupaonice iznosi 4,16 m2 </t>
    </r>
    <r>
      <rPr>
        <sz val="8"/>
        <rFont val="Arial"/>
        <family val="2"/>
      </rPr>
      <t>(kreće se od 2,37 do 6,37 m2). Od ukupnog broja kupaonica njih cca 47% ima tuš kadu, cca 5% ima tuš kojemu je pod opločen keramikom, a ostatak kupaonica ima ležeću kadu. U cijenu je uključen sav rad, materijal i transport. Obračun sve u kompletu za jednu kupaonicu._</t>
    </r>
  </si>
  <si>
    <t>UVODNE NAPOMENE:</t>
  </si>
  <si>
    <t>Pažljivo štemanje, razbijanje i uklanjanje svih postojećih slojeva poda u vanjskim tuševima i nogoperima oko bazena hotela Albatros u kompletu sa soklom te horizontalni i vertikalni prijenos svega do prijevoznog sredstva sa utovarom u kamion i odvozom na za to registriranu deponiju. Ruši se keramička podna obloga lođe u kompletu sa ljepilom, soklom, cem. glazurom u ukupnoj pretpostavljenoj debljini do 10 cm.  Prilikom izvođenja radova zaštititi postolje tuša te dovodnu vodovodnu cijev kao i odvod. Površinu nakon rušenja slojeva temeljito očistiti.  U jediničnu cijenu stavke uključen je sav potreban rad, materijal i transport. Troškove deponiranja šute snosi izvođač radova. Prilikom izvođenja radova strogo provoditi mjere iz uvodnih napomena, a pogotovo točke II. i VII. Obračun po metru kvadratnom tlocrtne površine._</t>
  </si>
  <si>
    <t>Dobava materijala i izrada armiranog cementnog estriha u debljini do 10 cm u nagibu prema otvorenom odvodnom kanalu. Završna površina potpuno zaglađena, sa izvedenim dilatacijama. U jediničnoj cijeni stavke obuhvaćen je sav potreban rad, materijal i transport potreban za realizaciju stavke, sa svim horizontalnim i vertikalnim prijenosima i prijevozima na objektu. Obračun po metru kvadratnom neto izvedene tlocrtne površine._</t>
  </si>
  <si>
    <t>Dobava materijala i izravnavanje podnožja zidova od cca 10-15 cm odnosno do 27 cm u nogoperima sa cementnim mortom debljine 2-10 mm, sa završnim zaglađivanjem površine, a kao priprema za izdizanje hidroizolacije. U jediničnoj cijeni stavke obuhvaćen je sav potreban rad, materijal i transport potreban za realizaciju stavke sa svim potrebnim prijenosima i prijevozima na objektu. Obračun po metru dužnom izvedenog izravnavanja._</t>
  </si>
  <si>
    <r>
      <t xml:space="preserve">Dobava materijala i izvedba izrada hidroizolacije sa dvokomponentnim elastičnim polimercementnim hidroizolacijskim premazom </t>
    </r>
    <r>
      <rPr>
        <b/>
        <sz val="8"/>
        <rFont val="Arial"/>
        <family val="2"/>
      </rPr>
      <t>Mapelastic, proizvod Mapei</t>
    </r>
    <r>
      <rPr>
        <sz val="8"/>
        <rFont val="Arial"/>
        <family val="2"/>
      </rPr>
      <t xml:space="preserve">. Izvodi se u dva sloja debljine do 2 mm sa ugradnjom </t>
    </r>
    <r>
      <rPr>
        <b/>
        <sz val="8"/>
        <rFont val="Arial"/>
        <family val="2"/>
      </rPr>
      <t>Mapenet</t>
    </r>
    <r>
      <rPr>
        <sz val="8"/>
        <rFont val="Arial"/>
        <family val="2"/>
      </rPr>
      <t xml:space="preserve"> mrežice među slojevima. Izvedba u svemu prema uputama proizvođača. Stavkom je obuhvaćena i ugradnja ojačanja u obliku gumiranih poliesterskih traka </t>
    </r>
    <r>
      <rPr>
        <b/>
        <sz val="8"/>
        <rFont val="Arial"/>
        <family val="2"/>
      </rPr>
      <t>Mapeband</t>
    </r>
    <r>
      <rPr>
        <sz val="8"/>
        <rFont val="Arial"/>
        <family val="2"/>
      </rPr>
      <t xml:space="preserve"> po svim uglovima i kritičnim detaljima. U jediničnoj cijeni stavke obuhvaćen je sav potreban rad, materijal i transport potreban za realizaciju stavke sa svim potrebnim prijenosima i prijevozima na objektu. Obračun kako slijedi:_</t>
    </r>
  </si>
  <si>
    <t>Hidroizolacija površina, po metru kvadratnom izvedenog_</t>
  </si>
  <si>
    <t>Hidroizolacija uglova, po metru dužnom izvedenog_</t>
  </si>
  <si>
    <r>
      <t xml:space="preserve">Dobava materijala i opločavanje poda oko </t>
    </r>
    <r>
      <rPr>
        <b/>
        <sz val="8"/>
        <rFont val="Arial"/>
        <family val="2"/>
      </rPr>
      <t xml:space="preserve">vanjskih tuševa </t>
    </r>
    <r>
      <rPr>
        <sz val="8"/>
        <rFont val="Arial"/>
        <family val="2"/>
      </rPr>
      <t xml:space="preserve">pored vanjskih bazena sa keramičkim pločicama dimenzija </t>
    </r>
    <r>
      <rPr>
        <b/>
        <sz val="8"/>
        <rFont val="Arial"/>
        <family val="2"/>
      </rPr>
      <t>25x25 cm</t>
    </r>
    <r>
      <rPr>
        <sz val="8"/>
        <rFont val="Arial"/>
        <family val="2"/>
      </rPr>
      <t xml:space="preserve"> tip kao serija </t>
    </r>
    <r>
      <rPr>
        <b/>
        <sz val="8"/>
        <rFont val="Arial"/>
        <family val="2"/>
      </rPr>
      <t>CHROMA NON-SLIP</t>
    </r>
    <r>
      <rPr>
        <sz val="8"/>
        <rFont val="Arial"/>
        <family val="2"/>
      </rPr>
      <t xml:space="preserve"> proizvođača </t>
    </r>
    <r>
      <rPr>
        <b/>
        <sz val="8"/>
        <rFont val="Arial"/>
        <family val="2"/>
      </rPr>
      <t>BUCHTAL</t>
    </r>
    <r>
      <rPr>
        <sz val="8"/>
        <rFont val="Arial"/>
        <family val="2"/>
      </rPr>
      <t xml:space="preserve">, artikl 554039-32050H, u tonu MEDIUM SAND GREY. </t>
    </r>
    <r>
      <rPr>
        <b/>
        <sz val="8"/>
        <rFont val="Arial"/>
        <family val="2"/>
      </rPr>
      <t>Protukliznost za bosu nogu: klasa C</t>
    </r>
    <r>
      <rPr>
        <sz val="8"/>
        <rFont val="Arial"/>
        <family val="2"/>
      </rPr>
      <t xml:space="preserve">. Pločice trebaju biti 1. klase, glazirane, protuklizne R12C, neupojne, otporne na habanje, otporne na mraz i UV stabilne. Opločenje se izvodi ljepljenjem fleksibilnim ljepilom za vanjske radove KERAFLEX, proizvođač MAPEI, kompatibilnim s izvedenom hidroizolacijom. </t>
    </r>
    <r>
      <rPr>
        <b/>
        <sz val="8"/>
        <rFont val="Arial"/>
        <family val="2"/>
      </rPr>
      <t>Prije narudžbe izvođač je obavezan dostaviti uzorke keramičkih pločica na odabir projektantu i investitoru</t>
    </r>
    <r>
      <rPr>
        <sz val="8"/>
        <rFont val="Arial"/>
        <family val="2"/>
      </rPr>
      <t>. Pločice se postavljaju punoplošnim ljepljenjem na prethodno pripremljenu podlogu te se fugiraju fleksibilnom vodoodbojnom fugir masom tipa ULTRACOLOR PLUS proizvođača MAPEI u boji najsličnijoj keramici odnosno u boji po izboru investitora. Brtvljenje poda i sokla, poda i odvodnog kanala, poda i postolja tuša i sl. izvesti sa elastičnom masom za brtvljenje MAPESIL AC u boji pločica sa prethodnim umetanjem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po metru kvadratnom kako slijedi:_</t>
    </r>
  </si>
  <si>
    <t>Dobava osnovnog materijala - podne keramičke pločice - fco gradilište/skladište izvođača, neistovareno_</t>
  </si>
  <si>
    <t>Dobava škarta za podne protuklizne keramičke pločice fco gradilište/skladište izvođača, neistovareno  //ponuditelj u ovom redu unosi postotak na količinu iz a)//_</t>
  </si>
  <si>
    <t>Dobava svega ostalog materijala za realizaciju stavke te istovar, privremeno uskladištenje, razvoz do mjesta ugradbe, svi prijevozi i prijenosi, ugradba, rezanje, fugiranje, čišćenje, zbrinjavanje ambalaže i škarta na za to predviđenu gradsku deponiju, sav potreban rad, i drugo, za sve navedeno pod a), b) i c)._</t>
  </si>
  <si>
    <r>
      <t xml:space="preserve">Dobava materijala i postava sokla na podnožju zidova kod tuševa. Visina sokla iznosi </t>
    </r>
    <r>
      <rPr>
        <b/>
        <sz val="8"/>
        <rFont val="Arial"/>
        <family val="2"/>
      </rPr>
      <t>12,5 cm</t>
    </r>
    <r>
      <rPr>
        <sz val="8"/>
        <rFont val="Arial"/>
        <family val="2"/>
      </rPr>
      <t xml:space="preserve">, a sokl se postavlja na zid (ispupčeni sokl). Keramički sokl se dobiva rezanjem od podnih keramiičkih pločica na način da gornji rub sokla nikada ne smije biti od rezanog dijela keramike. Sokl se izvodi od keramičkih pločica dimenzija 25x25 cm tip kao serija </t>
    </r>
    <r>
      <rPr>
        <b/>
        <sz val="8"/>
        <rFont val="Arial"/>
        <family val="2"/>
      </rPr>
      <t>CHROMA</t>
    </r>
    <r>
      <rPr>
        <sz val="8"/>
        <rFont val="Arial"/>
        <family val="2"/>
      </rPr>
      <t xml:space="preserve"> proizvođača </t>
    </r>
    <r>
      <rPr>
        <b/>
        <sz val="8"/>
        <rFont val="Arial"/>
        <family val="2"/>
      </rPr>
      <t>BUCHTAL</t>
    </r>
    <r>
      <rPr>
        <sz val="8"/>
        <rFont val="Arial"/>
        <family val="2"/>
      </rPr>
      <t xml:space="preserve">, artikl </t>
    </r>
    <r>
      <rPr>
        <b/>
        <sz val="8"/>
        <rFont val="Arial"/>
        <family val="2"/>
      </rPr>
      <t>552039-1205H</t>
    </r>
    <r>
      <rPr>
        <sz val="8"/>
        <rFont val="Arial"/>
        <family val="2"/>
      </rPr>
      <t xml:space="preserve">, u tonu </t>
    </r>
    <r>
      <rPr>
        <b/>
        <sz val="8"/>
        <rFont val="Arial"/>
        <family val="2"/>
      </rPr>
      <t>MEDIUM SAND GREY</t>
    </r>
    <r>
      <rPr>
        <sz val="8"/>
        <rFont val="Arial"/>
        <family val="2"/>
      </rPr>
      <t>.  Pločice trebaju biti 1. klase, glazirane, neupojne, otporne na mraz i UV stabilne. Prije narudžbe izvođač je obavezan dostaviti uzorke keramičkih pločica na odabir projektantu i investitoru. Pločice se postavljaju punoplošnim ljepljenjem na prethodno pripremljenu podlogu te se fugiraju fleksibilnom vodoodbojnom fugir masom tipa ULTRACOLOR PLUS proizvođača MAPEI u boji najsličnijoj keramici odnosno u boji po izboru investitora. Brtvljenje poda i sokla izvesti sa elastičnom masom za brtvljenje MAPESIL AC u boji pločica sa prethodnim umetanjem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sokla po metru kvadratnom dobavljenih pločica i po metru dužnom postavljenog sokla kako slijedi:_</t>
    </r>
  </si>
  <si>
    <r>
      <t xml:space="preserve">Dobava materijala i opločavanje poda u </t>
    </r>
    <r>
      <rPr>
        <b/>
        <sz val="8"/>
        <rFont val="Arial"/>
        <family val="2"/>
      </rPr>
      <t>nogoperima</t>
    </r>
    <r>
      <rPr>
        <sz val="8"/>
        <rFont val="Arial"/>
        <family val="2"/>
      </rPr>
      <t xml:space="preserve"> oko bazena sa keramičkim pločicama dimenzija </t>
    </r>
    <r>
      <rPr>
        <b/>
        <sz val="8"/>
        <rFont val="Arial"/>
        <family val="2"/>
      </rPr>
      <t>25x25 cm</t>
    </r>
    <r>
      <rPr>
        <sz val="8"/>
        <rFont val="Arial"/>
        <family val="2"/>
      </rPr>
      <t xml:space="preserve"> tip kao serija </t>
    </r>
    <r>
      <rPr>
        <b/>
        <sz val="8"/>
        <rFont val="Arial"/>
        <family val="2"/>
      </rPr>
      <t>CHROMA NON-SLIP</t>
    </r>
    <r>
      <rPr>
        <sz val="8"/>
        <rFont val="Arial"/>
        <family val="2"/>
      </rPr>
      <t xml:space="preserve"> proizvođača </t>
    </r>
    <r>
      <rPr>
        <b/>
        <sz val="8"/>
        <rFont val="Arial"/>
        <family val="2"/>
      </rPr>
      <t>BUCHTAL</t>
    </r>
    <r>
      <rPr>
        <sz val="8"/>
        <rFont val="Arial"/>
        <family val="2"/>
      </rPr>
      <t xml:space="preserve">, artikl </t>
    </r>
    <r>
      <rPr>
        <b/>
        <sz val="8"/>
        <rFont val="Arial"/>
        <family val="2"/>
      </rPr>
      <t>554039-32050H</t>
    </r>
    <r>
      <rPr>
        <sz val="8"/>
        <rFont val="Arial"/>
        <family val="2"/>
      </rPr>
      <t xml:space="preserve">, u tonu </t>
    </r>
    <r>
      <rPr>
        <b/>
        <sz val="8"/>
        <rFont val="Arial"/>
        <family val="2"/>
      </rPr>
      <t>MEDIUM SAND GREY</t>
    </r>
    <r>
      <rPr>
        <sz val="8"/>
        <rFont val="Arial"/>
        <family val="2"/>
      </rPr>
      <t xml:space="preserve">. </t>
    </r>
    <r>
      <rPr>
        <b/>
        <sz val="8"/>
        <rFont val="Arial"/>
        <family val="2"/>
      </rPr>
      <t>Protukliznost za bosu nogu: klasa C</t>
    </r>
    <r>
      <rPr>
        <sz val="8"/>
        <rFont val="Arial"/>
        <family val="2"/>
      </rPr>
      <t xml:space="preserve">. Pločice trebaju biti 1. klase, glazirane, protuklizne R12C, neupojne, otporne na habanje, otporne na mraz i UV stabilne. Pločice se u nogoperima postavljaju i na plohe u nagibu. Opločenje se izvodi ljepljenjem fleksibilnim ljepilom za vanjske radove KERAFLEX, proizvođač MAPEI, kompatibilnim s izvedenom hidroizolacijom. </t>
    </r>
    <r>
      <rPr>
        <b/>
        <sz val="8"/>
        <rFont val="Arial"/>
        <family val="2"/>
      </rPr>
      <t>Prije narudžbe izvođač je obavezan dostaviti uzorke keramičkih pločica na odabir projektantu i investitoru</t>
    </r>
    <r>
      <rPr>
        <sz val="8"/>
        <rFont val="Arial"/>
        <family val="2"/>
      </rPr>
      <t>. Pločice se postavljaju punoplošnim ljepljenjem na prethodno pripremljenu podlogu te se fugiraju fleksibilnom vodoodbojnom fugir masom tip ULTRACOLOR PLUS proizvođača MAPEI u boji najsličnijoj keramici odnosno u boji po izboru investitora. Brtvljenje poda i sokla, poda i odvoda i sl. izvesti sa elastičnom masom za brtvljenje MAPESIL AC u boji pločica sa prethodnim umetanjem MAPEFOAM trake (po potrebi)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po metru kvadratnom kako slijedi:_</t>
    </r>
  </si>
  <si>
    <r>
      <t xml:space="preserve">Dobava materijala i postava sokla na bočne plohe u nogoperima (dva bočna zida). Sokl se izvodi visine </t>
    </r>
    <r>
      <rPr>
        <b/>
        <sz val="8"/>
        <rFont val="Arial"/>
        <family val="2"/>
      </rPr>
      <t>15-25 cm</t>
    </r>
    <r>
      <rPr>
        <sz val="8"/>
        <rFont val="Arial"/>
        <family val="2"/>
      </rPr>
      <t xml:space="preserve"> na način da se lice sokla postavlja u ravninu sa licem zida (utopljeni sokl). Keramički sokl se dobiva rezanjem od podnih keramiičkih pločica na način da gornji rub sokla nikada ne smije biti od rezanog dijela keramike. Sokl se izvodi od keramičkih pločica dimenzija 25x25 cm tip kao serija </t>
    </r>
    <r>
      <rPr>
        <b/>
        <sz val="8"/>
        <rFont val="Arial"/>
        <family val="2"/>
      </rPr>
      <t>CHROMA</t>
    </r>
    <r>
      <rPr>
        <sz val="8"/>
        <rFont val="Arial"/>
        <family val="2"/>
      </rPr>
      <t xml:space="preserve"> proizvođača </t>
    </r>
    <r>
      <rPr>
        <b/>
        <sz val="8"/>
        <rFont val="Arial"/>
        <family val="2"/>
      </rPr>
      <t>BUCHTAL,</t>
    </r>
    <r>
      <rPr>
        <sz val="8"/>
        <rFont val="Arial"/>
        <family val="2"/>
      </rPr>
      <t xml:space="preserve"> artikl </t>
    </r>
    <r>
      <rPr>
        <b/>
        <sz val="8"/>
        <rFont val="Arial"/>
        <family val="2"/>
      </rPr>
      <t>552039-1205H</t>
    </r>
    <r>
      <rPr>
        <sz val="8"/>
        <rFont val="Arial"/>
        <family val="2"/>
      </rPr>
      <t xml:space="preserve">, u tonu </t>
    </r>
    <r>
      <rPr>
        <b/>
        <sz val="8"/>
        <rFont val="Arial"/>
        <family val="2"/>
      </rPr>
      <t>MEDIUM SAND GREY</t>
    </r>
    <r>
      <rPr>
        <sz val="8"/>
        <rFont val="Arial"/>
        <family val="2"/>
      </rPr>
      <t>.  Pločice trebaju biti 1. klase, glazirane, neupojne, otporne na mraz i UV stabilne. Prije narudžbe izvođač je obavezan dostaviti uzorke keramičkih pločica na odabir projektantu i investitoru. Pločice se postavljaju punoplošnim ljepljenjem na prethodno pripremljenu podlogu te se fugiraju fleksibilnom vodoodbojnom fugir masom tipa ULTRACOLOR PLUS proizvođača MAPEI u boji najsličnijoj keramici odnosno u boji po izboru investitora. Brtvljenje poda i sokla izvesti sa elastičnom masom za brtvljenje MAPESIL AC u boji pločica sa prethodnim umetanjem MAPEFOAM trake adekvatne debljine. Svi korišteni materijali moraju biti za vanjske prostore, otporni na smrzavanje i UV stabilni.
Pošto nogoperi imaju ulazne i izlazne plohe u padu sokl u nogoperu se postavlja tako da donji dio sokla prati nagib ploha, a gornji rub je uvijek na istom nivou u horizontali. Isto tako se sokl po potrebi zarezuje oko zidnih kutija na kojima su ventili za puštanje vode u nogopere. U jediničnoj cijeni stavke obuhvaćen je sav potreban rad, materijal i transport potreban za realizaciju stavke sa svim potrebnim prijenosima i prijevozima na objektu. Obračun sokla po metru kvadratnom dobavljenih pločica i po metru dužnom postavljenog sokla kako slijedi:_</t>
    </r>
  </si>
  <si>
    <r>
      <t xml:space="preserve">Dobava materijala i opločavanje zidinih površina iznad linije tople kuhinje iznad sadašnjeg nivoa zidne keramike sa zidnim </t>
    </r>
    <r>
      <rPr>
        <b/>
        <sz val="8"/>
        <rFont val="Arial"/>
        <family val="2"/>
      </rPr>
      <t>keramičkim pločicama veličine 20x20 cm</t>
    </r>
    <r>
      <rPr>
        <sz val="8"/>
        <rFont val="Arial"/>
        <family val="2"/>
      </rPr>
      <t xml:space="preserve">, </t>
    </r>
    <r>
      <rPr>
        <b/>
        <sz val="8"/>
        <rFont val="Arial"/>
        <family val="2"/>
      </rPr>
      <t>bijele boje</t>
    </r>
    <r>
      <rPr>
        <sz val="8"/>
        <rFont val="Arial"/>
        <family val="2"/>
      </rPr>
      <t>, po uzoru na postojeće</t>
    </r>
    <r>
      <rPr>
        <b/>
        <sz val="8"/>
        <rFont val="Arial"/>
        <family val="2"/>
      </rPr>
      <t>.</t>
    </r>
    <r>
      <rPr>
        <sz val="8"/>
        <rFont val="Arial"/>
        <family val="2"/>
      </rPr>
      <t xml:space="preserve">  Sadašnja keramika postavljena je u tri reda pri čemu je vrh na koti 140 cm od poda (ukupna visina prostorije iznosi cca 260 cm), a sada se dodaju tri nova reda iznad toga. Na poziciji nape, koja se naslanja na zid u dužini cca 284 cm, će eventualno biti potrebno zapiljivanje keramike (sadašnja visina od keramike do nape iznosi cca 60 cm). Opločavanje obuhvaća i zidnu nišu dubine cca 21 cm na poziciji nape (slika u prilogu). Na spoju sa vratima bit će potrebno opločiti usku špaletu u visini tri nova reda keramike. Na bočnom a.b. zidu od ruba postojeće keramike do obližnjeg polustupa keramika se postavlja do poda tj. u dužini cca 70 cm i ukupnoj visini 200 cm mjereno od poda. Koristiti materijale otporne na visoke temperature. Pločice se postavljaju punoplošnim ljepljenjem komplet sa fugiranjem fleksibilnom fugir masom bijele boje. U jediničnoj cijeni stavke obuhvaćen je sav potreban rad, materijal i transport potreban za realizaciju stavke sa svim potrebnim prijenosima i prijevozima na objektu, te sa potrebnim rezanjima. Obračun po metru kvadratnom kako slijedi:_</t>
    </r>
  </si>
  <si>
    <t>Dobava osnovnog materijala - zidne keramičke pločice - fco gradilište/skladište izvođača, neistovareno_</t>
  </si>
  <si>
    <t>Ploče koje se odlažu u skladište investitora (cca 190 kom)_</t>
  </si>
  <si>
    <t>Ploče koje je potrebno odvesti na deponiju _</t>
  </si>
  <si>
    <t>Hidroizolacija površina čela bine, po metru kvadratnom izv._</t>
  </si>
  <si>
    <r>
      <t xml:space="preserve">Dobava materijala i izrada hidroizolacije sa dvokomponentnim elastičnim polimercementnim hidroizolacijskim premazom </t>
    </r>
    <r>
      <rPr>
        <b/>
        <sz val="8"/>
        <rFont val="Arial"/>
        <family val="2"/>
      </rPr>
      <t>Mapelastic, proizvod Mapei</t>
    </r>
    <r>
      <rPr>
        <sz val="8"/>
        <rFont val="Arial"/>
        <family val="2"/>
      </rPr>
      <t xml:space="preserve">. Izvodi se u dva sloja debljine do 2 mm sa ugradnjom </t>
    </r>
    <r>
      <rPr>
        <b/>
        <sz val="8"/>
        <rFont val="Arial"/>
        <family val="2"/>
      </rPr>
      <t>Mapenet</t>
    </r>
    <r>
      <rPr>
        <sz val="8"/>
        <rFont val="Arial"/>
        <family val="2"/>
      </rPr>
      <t xml:space="preserve"> mrežice među slojevima. Izvedba u svemu prema uputama proizvođača. Stavkom je obuhvaćena i ugradnja ojačanja u obliku gumiranih poliesterskih traka </t>
    </r>
    <r>
      <rPr>
        <b/>
        <sz val="8"/>
        <rFont val="Arial"/>
        <family val="2"/>
      </rPr>
      <t>Mapeband</t>
    </r>
    <r>
      <rPr>
        <sz val="8"/>
        <rFont val="Arial"/>
        <family val="2"/>
      </rPr>
      <t xml:space="preserve"> po svim uglovima i kritičnim detaljima. Strogo voditi računa da se nakon postave hidroizolacije i nakon postave okapnog profila izvede sloj hidroizolacije i preko podložnog dijela profila. U jediničnoj cijeni stavke obuhvaćen je sav potreban rad, materijal i transport potreban za realizaciju stavke sa svim potrebnim prijenosima i prijevozima na objektu. Obračun kako slijedi:_</t>
    </r>
  </si>
  <si>
    <t>Dobava škarta za podne keramičke pločice fco gradilište/skladište izvođača, neistovareno  //ponuditelj u ovom redu unosi postotak na količinu iz a)//_</t>
  </si>
  <si>
    <r>
      <t xml:space="preserve">Dobava materijala i postava sokla na podnožju ogradnih zidova oko bine za muzičare, te zida podno bine (samo ukoliko se ne opločuje čelo). Sokl visine 12,5 cm, dužine 60 cm, koji se izrađuje od keramičkih pločica identičnima onima iz prethodne stavke. </t>
    </r>
    <r>
      <rPr>
        <b/>
        <sz val="8"/>
        <rFont val="Arial"/>
        <family val="2"/>
      </rPr>
      <t xml:space="preserve">Sokl strojno rezan na potrebnu visinu prije isporuke na gradilište. </t>
    </r>
    <r>
      <rPr>
        <sz val="8"/>
        <rFont val="Arial"/>
        <family val="2"/>
      </rPr>
      <t xml:space="preserve">Sokl se postavlja na zid (ispupčeni sokl). </t>
    </r>
    <r>
      <rPr>
        <b/>
        <sz val="8"/>
        <rFont val="Arial"/>
        <family val="2"/>
      </rPr>
      <t>Sokl se izvodi od keramičkih pločica po opisu kao iz prethodna stavke samo glatke površine</t>
    </r>
    <r>
      <rPr>
        <sz val="8"/>
        <rFont val="Arial"/>
        <family val="2"/>
      </rPr>
      <t>. Pločice trebaju biti 1. klase, glazirane, neupojne, otporne na mraz i UV stabilne. Prije narudžbe izvođač je obavezan dostaviti uzorke keramičkih pločica na odabir projektantu i investitoru. Pločice se postavljaju punoplošnim ljepljenjem na prethodno pripremljenu podlogu te se fugiraju fleksibilnom vodoodbojnom fugir masom tipa ULTRACOLOR PLUS proizvođača MAPEI u boji najsličnijoj keramici odnosno u boji po izboru investitora. Brtvljenje poda i sokla izvesti sa elastičnom masom za brtvljenje MAPESIL AC u boji pločica sa prethodnim umetanjem (po potrebi)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sokla po metru metru dužnom  sokla kako slijedi:_</t>
    </r>
  </si>
  <si>
    <t>Dobava osnovnog materijala - keramika - fco gradilište/skladište izvođača, neistovareno._</t>
  </si>
  <si>
    <t>Dobava škarta za keramiku fco gradilište/skladište izvođača, neistovareno  //ponuditelj u ovom redu unosi postotak na količinu iz a)_</t>
  </si>
  <si>
    <t>Pažljivo štemanje, razbijanje i uklanjanje svih postojećih slojeva poda lođe sve do nosive a.b. ploče te horizontalni i vertikalni prijenos svega po objektu sa utovarom u kamion i odvozom na za to registriranu deponiju. Lođa je sa svih strana omeđena zidovima (pri čemu je jedan od zidova ogradni) i balkonskom staklenom stijenom na jednom od zidova. Ruši se keramička podna obloga lođe u kompletu sa ljepilom, soklom, cem. glazurom, filcem, hidroizolacijom i betonom u padu, sve do nosive a.b. međukatne ploče u ukupnoj prosječnoj debljini od cca 13-15 cm. Rad se izvodi na lođi smještajnih jedinica br. 328 I 329 u paviljonu "D", a zbog dosadašnjeg procurjevanja u wellness. Prilikom izvođenja radova zaštititi staklenu stijenu da se ne bi razbila. Površinu lođe nakon rušenja slojeva temeljito očistiti.  U jediničnu cijenu stavke uključen je sav potreban rad, materijal i transport. Troškove deponiranja šute snosi izvođač radova. Prilikom izvođenja radova strogo provoditi mjere iz uvodnih napomena, a pogotovo točke II. i VII. Obračun po metru kvadratnom tlocrtne površine lođe._</t>
  </si>
  <si>
    <t>Pažljivo štemanje i uklanjanje odvodne rigalice koja je sprovedena kroz a.b. ogradni zid lođe. Prilikom izvođenja radova paziti da se najminimalnije ošteti ogradni zid sa fasadne strane. Stavka obuhvaća eventualno potrebno proširenje postojećeg proboja i pripremu otvora za ugradbu nove rigalice. U jediničnu cijenu stavke uključen je sav potreban rad, materijal i transport. Obračun sve u kompletu._</t>
  </si>
  <si>
    <t>Zapiljivanje i uklanjanje svih slojeva fasade na lođi u pojasu visine do 40 cm, a radi izdizanja buduće hidroizolacije na zidove lođe. Uklanja se sloj ETICS fasade debljine cca 11 cm. Slojevi fasade su: polimer cementno ljepilo, ploče ekspandiranog polistirena debljine cca 6 cm u ljepilu, ponovni sloj ljepila s mrežicom, te sloj završne žbuke. U jediničnu cijenu stavke uključen je sav potreban rad, materijal i transport. Troškove deponiranja šute snosi izvođač radova. Obračun po metru dužnom uklonjene fasade._</t>
  </si>
  <si>
    <t>Dobava materijala i izrada armiranog cementnog estriha u debljini 6-12 cm u nagibu prema prema odvodnoj rigalici. Završna površina potpuno zaglađena. Dilatacije izvesti prema shemi polaganje podne obloge i planu odvodnje oborinskih voda. U jediničnoj cijeni stavke obuhvaćen je sav potreban rad, materijal i transport potreban za realizaciju stavke, sa svim horizontalnim i vertikalnim prijenosima i prijevozima na objektu. Obračun po metru kvadratnom neto izvedene tlocrtne površine._</t>
  </si>
  <si>
    <t>Dobava materijala i izravnavanje podnožja zidova na lođi u visini od cca 10 cm sa cementnim mortom debljine 2-10 mm, sa završnim zaglađivanjem površine, a kao priprema za izdizanje hidroizolacije. U jediničnoj cijeni stavke obuhvaćen je sav potreban rad, materijal i transport potreban za realizaciju stavke sa svim potrebnim prijenosima i prijevozima na objektu. Obračun po metru dužnom izvedenog izravnavanja._</t>
  </si>
  <si>
    <t>Dobava materijala, izrada i ugradba zidnog kutnog odvoda od termoplastičnog elastomera (TPE) s odvodnom cijevi pravokutnog oblika vel. cca 50x60 mm i dužine cca 350 mm u bakrenoj boji tip DRAIN FRONT, proizvod Mapei. Odvod se ugrađuje u ogradni a.b. zid lođe. Zid je debljine cca 15 cm. Odvod prethodno ohrapaviti i utopiti u dvokomponentno tiksotropno epoksidno ljepilo ADESILEX PG4, proizvod Mapei, s posipom kvarcnog pijeska, a što je sve uključeno u cijenu ove stavke. Također pri ugradbi odvoda zapuniti i zagladiti proboj sa vanjske strane zida. Ugradnja svega u svemu prema uputama proizvođača. U jediničnoj cijeni stavke obuhvaćen je sav potreban rad, materijal i transport potreban za realizaciju stavke, istovar, privremeno uskladištenje, razvoz do mjesta ugradbe, svi horizontalni i vertikalni prijevozi i prijenosi, ugradba, rezanje, silikoniranje, čišćenje, zbrinjavanje ambalaže i škarta na za to predviđenu gradsku deponiju,. Obračun sve u kompletu za jedan odvod._</t>
  </si>
  <si>
    <r>
      <t xml:space="preserve">Dobava materijala i izvedba izrada hidroizolacije lođe sa dvokomponentnim elastičnim polimercementnim hidroizolacijskim premazom </t>
    </r>
    <r>
      <rPr>
        <b/>
        <sz val="8"/>
        <rFont val="Arial"/>
        <family val="2"/>
      </rPr>
      <t>Mapelastic, proizvod Mapei</t>
    </r>
    <r>
      <rPr>
        <sz val="8"/>
        <rFont val="Arial"/>
        <family val="2"/>
      </rPr>
      <t xml:space="preserve">. Izvodi se u dva sloja debljine do 2 mm sa ugradnjom Mapenet mrežice među slojevima. Izvedba u svemu prema uputama proizvođača. Stavkom je obuhvaćena i ugradnja ojačanja u obliku gumiranih poliesterskih traka </t>
    </r>
    <r>
      <rPr>
        <b/>
        <sz val="8"/>
        <rFont val="Arial"/>
        <family val="2"/>
      </rPr>
      <t>Mapeband</t>
    </r>
    <r>
      <rPr>
        <sz val="8"/>
        <rFont val="Arial"/>
        <family val="2"/>
      </rPr>
      <t xml:space="preserve"> po svim uglovima i kritičnim detaljima. U jediničnoj cijeni stavke obuhvaćen je sav potreban rad, materijal i transport potreban za realizaciju stavke sa svim potrebnim prijenosima i prijevozima na objektu. Obračun kako slijedi:_</t>
    </r>
  </si>
  <si>
    <t>Dobava materijala i izrada sloja fasade oodnosno u naravi krpanje ponožja fasade na lođi sa ekspandiranim polistirenom debljine cca 6 cm sa postavom u ljepilo. Visina krpanja jednaka je ranijoj visini uklanjanja tj. do 40 cm visine. Jediničnom cijenom stavke obuhvaćen je sav rad, materijal i transport potreban za kvalitetnu realizaciju stavke. Obračun po metru dužnom._</t>
  </si>
  <si>
    <r>
      <t xml:space="preserve">Pažljivo štemanje, razbijanje i uklanjanje svih postojećih slojeva poda lođe sve do nosive a.b. ploče u kompletu sa soklom te horizontalni i vertikalni prijenos svega po objektu sa utovarom u kamion i odvozom na za to registriranu deponiju. </t>
    </r>
    <r>
      <rPr>
        <b/>
        <sz val="8"/>
        <rFont val="Arial"/>
        <family val="2"/>
      </rPr>
      <t>Lođa je sa svih strana omeđena zidovima</t>
    </r>
    <r>
      <rPr>
        <sz val="8"/>
        <rFont val="Arial"/>
        <family val="2"/>
      </rPr>
      <t xml:space="preserve"> (pri čemu je jedan od zidova ogradni) i balkonskim staklenim stijenama na jednom od zidova</t>
    </r>
    <r>
      <rPr>
        <b/>
        <sz val="8"/>
        <rFont val="Arial"/>
        <family val="2"/>
      </rPr>
      <t>.</t>
    </r>
    <r>
      <rPr>
        <sz val="8"/>
        <rFont val="Arial"/>
        <family val="2"/>
      </rPr>
      <t xml:space="preserve"> Ruši se keramička podna obloga lođe u kompletu sa ljepilom, soklom, cem. glazurom, filcem, hidroizolacijskim trakama i betonom u padu, sve do nosive a.b. međukatne ploče u ukupnoj prosječnoj debljini od cca 13-15 cm. Rad se izvodi na lođi smještajnih jedinica br. 341 i br. 342 na prvom katu u paviljonu "E", a zbog dosadašnjeg procurjevanja u aperitiv bar. Prilikom izvođenja radova zaštititi staklenu stijenu da se ne bi razbila. Površinu lođe nakon rušenja slojeva temeljito očistiti.  U jediničnu cijenu stavke uključen je sav potreban rad, materijal i transport. Troškove deponiranja šute snosi izvođač radova. Prilikom izvođenja radova strogo provoditi mjere iz uvodnih napomena, a pogotovo točke II. i VII. Obračun po metru kvadratnom tlocrtne površine lođe._</t>
    </r>
  </si>
  <si>
    <t>Pažljivo štemanje i uklanjanje podnog odvodnog sifona na lođi.  Stavka obuhvaća eventualno potrebno proširenje postojećeg  i pripremu otvora za ugradbu novog sifona. U jediničnu cijenu stavke uključen je sav potreban rad, materijal i transport. Obračun sve u kompletu za jedan podno odvod._</t>
  </si>
  <si>
    <t>Zapiljivanje i uklanjanje svih slojeva fasade na lođi u pojasu visine do 40 cm, a radi izdizanja buduće hidroizolacije na zidove lođe. Uklanja se sloj ETICS fasade. Slojevi fasade su: polimer cementno ljepilo, ploče ekspandiranog polistirena debljine cca 6 cm u ljepilu, ponovni sloj ljepila s mrežicom, te sloj završne žbuke. U jediničnu cijenu stavke uključen je sav potreban rad, materijal i transport. Troškove deponiranja šute snosi izvođač radova. Obračun po metru dužnom uklonjene fasade._</t>
  </si>
  <si>
    <t>Dobava materijala i izrada armiranog cementnog estriha u debljini 6-12 cm u nagibu prema prema odvodu te izvesti vrlo plitki uzdužni kanalić za odvodnju uz uzdužni ogradni zid lođe. Završna površina potpuno zaglađena, sa izvedenim dilatacijama. U jediničnoj cijeni stavke obuhvaćen je sav potreban rad, materijal i transport potreban za realizaciju stavke, sa svim horizontalnim i vertikalnim prijenosima i prijevozima na objektu. Obračun po metru kvadratnom neto izvedene tlocrtne površine._</t>
  </si>
  <si>
    <t>Dobava materijala i izravnavanje podnožja zidova na lođi u visini od cca 10-15 cm sa cementnim mortom debljine 2-10 mm, sa završnim zaglađivanjem površine, a kao priprema za izdizanje hidroizolacije. U jediničnoj cijeni stavke obuhvaćen je sav potreban rad, materijal i transport potreban za realizaciju stavke sa svim potrebnim prijenosima i prijevozima na objektu. Obračun po metru dužnom izvedenog izravnavanja._</t>
  </si>
  <si>
    <t>Pažljivo štemanje, razbijanje i uklanjanje svih postojećih slojeva poda lođe sve do nosive a.b. ploče te horizontalni i vertikalni prijenos svega po objektu sa utovarom u kamion i odvozom na za to registriranu deponiju. Lođa je sa svih strana omeđena zidovima (pri čemu je jedan od zidova ogradni) i balkonskom staklenom stijenom na jednom od zidova. Ruši se keramička podna obloga lođe u kompletu sa ljepilom, soklom, cem. glazurom, filcem, hidroizolacijom i betonom u padu, sve do nosive a.b. međukatne ploče u ukupnoj prosječnoj debljini od cca 13-15 cm. Rad se izvodi na lođi smješatjne jedinice br. 468 na drugom katu u paviljonu "G", a zbog dosadašnjeg procurjevanja u smještajnu jedinicu ispod (363). Prilikom izvođenja radova zaštititi staklenu stijenu da se ne bi razbila. Površinu lođe nakon rušenja slojeva temeljito očistiti.  U jediničnu cijenu stavke uključen je sav potreban rad, materijal i transport. Troškove deponiranja šute snosi izvođač radova. Prilikom izvođenja radova strogo provoditi mjere iz uvodnih napomena, a pogotovo točke II. i VII. Obračun po metru kvadratnom tlocrtne površine lođe._</t>
  </si>
  <si>
    <t>Dobava svega ostalog materijala za realizaciju stavke te istovar, privremeno uskladištenje, razvoz do mjesta ugradbe, svi prijevozi i prijenosi, ugradba, rezanje, fugiranje, čišćenje, zbrinjavanje ambalaže i škarta na za to predviđenu deponiju, sav potreban rad, i drugo, za sve navedeno pod a) i b)._</t>
  </si>
  <si>
    <t>Pozicije mjestimične zamjene podne keramike:
- terasa aperitiv bara_</t>
  </si>
  <si>
    <t>Dobava svega ostalog materijala za realizaciju stavke te istovar, privremeno uskladištenje, razvoz do mjesta ugradbe, svi prijevozi i prijenosi, ugradba, rezanje, fugiranje, čišćenje, zbrinjavanje ambalaže i škarta na za to predviđenu gradsku deponiju, sav potreban rad, i drugo, za sve navedeno pod a) i b)._</t>
  </si>
  <si>
    <t>Vizualni pregled, strojno pranje, čišćenje i otprašivanje podnih površina sa ispiranjem otvorenih fuga i dilatacija te sa uklanjanjem olabavljene ili popucale fug mase i ostalih nečistoća, a sve to na terasama na kojima će se vršiti mjestimično fugiranje poda. Terase su opločene keramičkim pločicama dimenzija cca 60x30 cm. Pranje se vrši strojno vodom pod visokim pritiskom po potrebi i uz upotrebu adekvatnog deterdženta. Svu olabavljenu ili popucalu fugir masu i/ili silikone u fugama i dilatacijama treba ukloniti te fuge i dilatacije očistiti, ostrugati i isprati. Stavkom je obuhvaćen sav rad, materijal i transport potreban za kvalitetnu realizaciju stavke. Stvarana površina za rad utvrdit će se pregledom prije samog početka radova i okončanim obračunom. Nije potrebno prati i čistiti dijelove terasa na kojima nema potrebe za fugiranjem. Obračun po metru kvadratnom očišćene i oprane površine._</t>
  </si>
  <si>
    <t>Mjestimično pažljivo prorezivanje oštećenih fuga u podnoj keramici terasa tamo gdje se to pokaže potrebnim te dobava svega potrebnog materijala i mjestimično furiganje poboljšanom visoko kvalitetnom fugir masom za vanjske radove, vodoodbojnom, otpornom na vodu, smrzavanje i habanje te koja spriječava nastanak plijesni i bakterija, a u svemu prema uputama proizvođača. Boja fugir mase identična postojećoj masi odnosno najsličnija boji keramike. Fugiranje se vrši nakon pranja iz prethodne stavke te perioda sušenja. Terase su opločene keramikom veličine cca 30x60 cm. Širina fuga iznosi cca 3-4 mm. Stavkom je obuhvaćen sav rad, materijal i transport potreban za kvalitetnu realizaciju stavke. Obračun po metru kvadratnom stvarno fugirane površine poda koja se izračunava u postotku od ukupne površine._</t>
  </si>
  <si>
    <t>Pažljivo uklanjanje postojeće dotrajale i olabavljene silikonske mase na dilatacijskim i sličnim spojevima na terasi te dobava materijala i brtvljenje tih spojeva zapunjavanjem silikonskom masom za brtvljenje otpornom na plijesan i bakterije te postojanom na vremenske prilike i UV zračenje, a u svemu prema preporuci i uputama proizvođača. Masa u boji kao postojeća ili po izboru investitora. Prije nanošenja silikonske mase  bočne kontaktne površine pločica premazati premazom za poboljšanje prionjivosti u svemu prema uputama proizvođača. Širina spojeva cca 5-8 mm. Stavkom je obuhvaćen sav rad, materijal i transport potreban za kvalitetnu realizaciju stavke. Obračun po metru dužnom._</t>
  </si>
  <si>
    <r>
      <t xml:space="preserve">Dobava materijala i opločavanje poda bine za muzičare sa protukliznim keramičkim pločicama dimenzija 30x60 cm, GRIP, </t>
    </r>
    <r>
      <rPr>
        <b/>
        <sz val="8"/>
        <rFont val="Arial"/>
        <family val="2"/>
      </rPr>
      <t>protukliznosti klase R11,</t>
    </r>
    <r>
      <rPr>
        <sz val="8"/>
        <rFont val="Arial"/>
        <family val="2"/>
      </rPr>
      <t xml:space="preserve"> gres strukture, debljine 10-20 mm sa površinom koja je izgledom slična kuliru, tip kao </t>
    </r>
    <r>
      <rPr>
        <b/>
        <sz val="8"/>
        <rFont val="Arial"/>
        <family val="2"/>
      </rPr>
      <t>FLORIM TIMELESS OF CERIM CEPO DI GRE</t>
    </r>
    <r>
      <rPr>
        <sz val="8"/>
        <rFont val="Arial"/>
        <family val="2"/>
      </rPr>
      <t>. Pločice trebaju biti 1. klase, glazirane, protuklizne za bosu nogu, neupojne, otporne na habanje, otporne na mraz i UV stabilne.</t>
    </r>
    <r>
      <rPr>
        <b/>
        <sz val="8"/>
        <rFont val="Arial"/>
        <family val="2"/>
      </rPr>
      <t xml:space="preserve"> </t>
    </r>
    <r>
      <rPr>
        <sz val="8"/>
        <rFont val="Arial"/>
        <family val="2"/>
      </rPr>
      <t xml:space="preserve">Opločenje se izvodi ljepljenjem fleksibilnim ljepilom za vanjske radove KERAFLEX, proizvođač MAPEI, kompatibilnim s izvedenom hidroizolacijom. Shema polaganja po uzoru na sadašnje stanje pri čemu se zbog nepravilnog oblika bine jedan red pločica postavlja po dužini prateći prednji rub bine, a onda se ostatak popunjava kao pravilna pravokutna mreža. </t>
    </r>
    <r>
      <rPr>
        <b/>
        <sz val="8"/>
        <rFont val="Arial"/>
        <family val="2"/>
      </rPr>
      <t>Prije narudžbe izvođač je obavezan dostaviti uzorke keramičkih pločica na odabir projektantu i investitoru</t>
    </r>
    <r>
      <rPr>
        <sz val="8"/>
        <rFont val="Arial"/>
        <family val="2"/>
      </rPr>
      <t xml:space="preserve">. Pločice se postavljaju punoplošnim ljepljenjem na prethodno pripremljenu podlogu te se fugiraju fleksibilnom vodoodbojnom fugir masom tipa ULTRACOLOR PLUS proizvođača MAPEI u boji najsličnijoj keramici odnosno u boji po izboru investitora. Svi korišteni materijali moraju biti za vanjske prostore, otporni na smrzavanje i UV stabilni. </t>
    </r>
    <r>
      <rPr>
        <b/>
        <sz val="8"/>
        <rFont val="Arial"/>
        <family val="2"/>
      </rPr>
      <t>Shema polaganja:</t>
    </r>
    <r>
      <rPr>
        <sz val="8"/>
        <rFont val="Arial"/>
        <family val="2"/>
      </rPr>
      <t xml:space="preserve"> jedan red pločica postavlja se udužno uz prenji rub bine kao što je to sada, a onda se unutar površine bine izvodi shema kao pravilni mrežasti raster poput sadašnjeg. U jediničnoj cijeni stavke obuhvaćen je sav potreban rad, materijal i transport potreban za realizaciju stavke sa svim potrebnim prijenosima i prijevozima na objektu. Obračun po metru kvadratnom kako slijedi:_</t>
    </r>
  </si>
  <si>
    <r>
      <t xml:space="preserve">U svemu isto kao stavka 1.3._10. (koja se odnosi na oplo0čavanje bine) samo </t>
    </r>
    <r>
      <rPr>
        <sz val="8"/>
        <rFont val="Arial"/>
        <family val="2"/>
      </rPr>
      <t xml:space="preserve"> za oblaganje </t>
    </r>
    <r>
      <rPr>
        <b/>
        <u val="single"/>
        <sz val="8"/>
        <rFont val="Arial"/>
        <family val="2"/>
      </rPr>
      <t>vanjskih stepenica</t>
    </r>
    <r>
      <rPr>
        <sz val="8"/>
        <rFont val="Arial"/>
        <family val="2"/>
      </rPr>
      <t xml:space="preserve"> kojima se sa dvije nasuprotne strane silazi sa bine za muzičare (tri stepenice sa svake strane). Gazišta moraju biti protuklizna za bosu nogu. Gazišta su dubine oko 30 -40 cm i svaka stepenica tlocrtno ima oblik trapeza. Na spoj čela i gazišta ugrađuje se tipski L profil koji nije obuhvaćen u cijeni ove stavke. 
Obračun po metru kvadratnom opločene površine kako slijedi:_</t>
    </r>
  </si>
  <si>
    <r>
      <t>Dobava materijala i postava sokla na podnožju zidova na lođi. sokl visine cca 10 cm odnosno prema postojećoj visini na susjednim lođama. Keramički sokl se dobiva rezanjem od podnih keramiičkih pločica dim 30x60 cm (</t>
    </r>
    <r>
      <rPr>
        <b/>
        <sz val="8"/>
        <rFont val="Arial"/>
        <family val="2"/>
      </rPr>
      <t>keramika identična kao u prethodnoj stavci</t>
    </r>
    <r>
      <rPr>
        <sz val="8"/>
        <rFont val="Arial"/>
        <family val="2"/>
      </rPr>
      <t>) na način da gornji rub sokla nikada ne smije biti od rezanog dijela keramike. Od keramičke pločice 30x60 cm izvodi se 1,20 metra dužnog sokla. Postavlja se na prethodno pripremljenu podlogu punoplošnim ljepljenjem u svemu kao prethodna stavka, te se fugira poboljšanom fugir masom u boji prema odabiru projektanta u svemu kao i prethodna stavka.  Vrh sokla skošeno zapuniti. U jediničnoj cijeni stavke obuhvaćen je sav potreban rad, materijal i transport potreban za realizaciju stavke sa svim potrebnim prijenosima i prijevozima na objektu. Obračun sokla po metru dužnom kako slijedi:_</t>
    </r>
  </si>
  <si>
    <t>Dobava materijala i postava sokla na podnožju zidova na lođi. sokl visine cca 10 cm odnosno prema postojećoj visini na susjednim lođama. Keramički sokl se dobiva rezanjem od podnih keramiičkih pločica dim 30x60 cm (keramika identična kao u prethodnoj stavci) na način da gornji rub sokla nikada ne smije biti od rezanog dijela keramike. Postavlja se na prethodno pripremljenu podlogu funoplošnim ljepljenjem u svemu kao prethodna stavka, te se fugira poboljšanom fugir masom u boji prema odabiru projektanta u svemu kao i prethodna stavka.  Vrh sokla skošeno zapuniti. U jediničnoj cijeni stavke obuhvaćen je sav potreban rad, materijal i transport potreban za realizaciju stavke sa svim potrebnim prijenosima i prijevozima na objektu. Obračun sokla po metru dužnom kako slijedi:_</t>
  </si>
  <si>
    <r>
      <t xml:space="preserve">Dobava materijala i postava sokla na podnožju zidova na lođi. sokl visine cca 10 cm odnosno prema postojećoj visini na susjednim lođama. Keramički sokl se dobiva rezanjem od podnih keramiičkih pločica dim cca 30x30 cm </t>
    </r>
    <r>
      <rPr>
        <b/>
        <sz val="8"/>
        <rFont val="Arial"/>
        <family val="2"/>
      </rPr>
      <t>(keramika identična kao u prethodnoj stavci)</t>
    </r>
    <r>
      <rPr>
        <sz val="8"/>
        <rFont val="Arial"/>
        <family val="2"/>
      </rPr>
      <t xml:space="preserve"> na način da gornji rub sokla nikada ne smije biti od rezanog dijela keramike. Od keramičke pločice 30x30 cm izvodi se 0,6 metra dužnog sokla. Postavlja se na prethodno pripremljenu podlogu punoplošnim ljepljenjem u svemu kao prethodna stavka, te se fugira poboljšanom fugir masom u boji prema odabiru projektanta u svemu kao i prethodna stavka.  Vrh sokla skošeno zapuniti. U jediničnoj cijeni stavke obuhvaćen je sav potreban rad, materijal i transport potreban za realizaciju stavke sa svim potrebnim prijenosima i prijevozima na objektu. Obračun sokla po metru dužnom kako slijedi:_</t>
    </r>
  </si>
  <si>
    <r>
      <t xml:space="preserve">Dobava materijala i opločavanje poda lođe sa protukliznim keramičkim pločicama veličine cca </t>
    </r>
    <r>
      <rPr>
        <b/>
        <sz val="8"/>
        <rFont val="Arial"/>
        <family val="2"/>
      </rPr>
      <t>30x30 cm i protukliznosti klase R11, tip kao BALDOCER ARKETY SILVER</t>
    </r>
    <r>
      <rPr>
        <sz val="8"/>
        <rFont val="Arial"/>
        <family val="2"/>
      </rPr>
      <t>. Pločice trebaju biti 1. klase, glazirane, protuklizne, neupojne, otporne na habanje, otporne na mraz i UV stabilne.</t>
    </r>
    <r>
      <rPr>
        <sz val="8"/>
        <rFont val="Arial"/>
        <family val="2"/>
      </rPr>
      <t xml:space="preserve"> </t>
    </r>
    <r>
      <rPr>
        <b/>
        <sz val="8"/>
        <rFont val="Arial"/>
        <family val="2"/>
      </rPr>
      <t xml:space="preserve">Prije narudžbe izvođač je obavezan dostaviti uzorke keramičkih pločica na odabir  investitoru. </t>
    </r>
    <r>
      <rPr>
        <sz val="8"/>
        <rFont val="Arial"/>
        <family val="2"/>
      </rPr>
      <t>Opločenje se izvodi ljepljenjem fleksibilnim ljepilom za vanjske radove KERAFLEX, proizvođač MAPEI, kompatibilnim s izvedenom hidroizolacijom. Pločice se postavljaju punoplošnim ljepljenjem na prethodno pripremljenu podlogu te se fugiraju fleksibilnom fugir masom tip kao ULTRACOLOR proizvođača MAPEI u boji najsličnijoj podnoj keramici odnosno u boji po izboru investitora. Brtvljenje poda i sokla izvesti sa elastičnom masom za brtvljenje MAPESIL AC u boji pločica sa prethodnim umetanjem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po metru kvadratnom kako slijedi:_</t>
    </r>
  </si>
  <si>
    <r>
      <t xml:space="preserve">Dobava materijala i opločavanje poda lođe sa protukliznim keramičkim pločicama veličine </t>
    </r>
    <r>
      <rPr>
        <b/>
        <sz val="8"/>
        <rFont val="Arial"/>
        <family val="2"/>
      </rPr>
      <t>30x60 cm</t>
    </r>
    <r>
      <rPr>
        <sz val="8"/>
        <rFont val="Arial"/>
        <family val="2"/>
      </rPr>
      <t xml:space="preserve"> i </t>
    </r>
    <r>
      <rPr>
        <b/>
        <sz val="8"/>
        <rFont val="Arial"/>
        <family val="2"/>
      </rPr>
      <t>protukliznosti klase R11, tip kao BALDOCER ARKETY SILVER</t>
    </r>
    <r>
      <rPr>
        <sz val="8"/>
        <rFont val="Arial"/>
        <family val="2"/>
      </rPr>
      <t xml:space="preserve">. Pločice trebaju biti 1. klase, glazirane, protuklizne, neupojne, otporne na habanje, otporne na mraz i UV stabilne. </t>
    </r>
    <r>
      <rPr>
        <b/>
        <sz val="8"/>
        <rFont val="Arial"/>
        <family val="2"/>
      </rPr>
      <t xml:space="preserve">Prije narudžbe izvođač je obavezan dostaviti uzorke keramičkih pločica na odabir  investitoru. </t>
    </r>
    <r>
      <rPr>
        <sz val="8"/>
        <rFont val="Arial"/>
        <family val="2"/>
      </rPr>
      <t>Uz rubni ogradni uzdužni zid lođe opločenjem izvesti vrlo plitki kanalić za odvodnju vode. Opločenje se izvodi ljepljenjem fleksibilnim ljepilom za vanjske radove KERAFLEX, proizvođač MAPEI, kompatibilnim s izvedenom hidroizolacijom. Pločice se postavljaju punoplošnim ljepljenjem na prethodno pripremljenu podlogu te se fugiraju fleksibilnom fugir masom tip kao ULTRACOLOR proizvođača MAPEI u boji najsličnijoj podnoj keramici odnosno u boji po izboru investitora. Brtvljenje poda i sokla izvesti sa elastičnom masom za brtvljenje MAPESIL AC u boji pločica sa prethodnim umetanjem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po metru kvadratnom kako slijedi:_</t>
    </r>
  </si>
  <si>
    <r>
      <t xml:space="preserve">Dobava materijala i opločavanje poda lođe sa protukliznim keramičkim pločicama veličine </t>
    </r>
    <r>
      <rPr>
        <b/>
        <sz val="8"/>
        <rFont val="Arial"/>
        <family val="2"/>
      </rPr>
      <t>30x60 cm i protukliznosti klase R11, tip kao BALDOCER ARKETY SILVER.</t>
    </r>
    <r>
      <rPr>
        <sz val="8"/>
        <rFont val="Arial"/>
        <family val="2"/>
      </rPr>
      <t xml:space="preserve"> Pločice trebaju biti 1. klase, glazirane, protuklizne, neupojne, otporne na habanje, otporne na mraz i UV stabilne. </t>
    </r>
    <r>
      <rPr>
        <b/>
        <sz val="8"/>
        <rFont val="Arial"/>
        <family val="2"/>
      </rPr>
      <t>Prije narudžbe izvođač je obavezan dostaviti uzorke keramičkih pločica na odabir investitoru</t>
    </r>
    <r>
      <rPr>
        <sz val="8"/>
        <rFont val="Arial"/>
        <family val="2"/>
      </rPr>
      <t>. Opločenje se izvodi ljepljenjem fleksibilnim ljepilom za vanjske radove KERAFLEX, proizvođač MAPEI, kompatibilnim s izvedenom hidroizolacijom. Pločice se postavljaju punoplošnim ljepljenjem na prethodno pripremljenu podlogu te se fugiraju fleksibilnom fugir masom tip kao ULTRACOLOR proizvođača MAPEI u boji najsličnijoj podnoj keramici odnosno u boji po izboru investitora. Brtvljenje poda i sokla izvesti sa elastičnom masom za brtvljenje MAPESIL AC u boji pločica sa prethodnim umetanjem MAPEFOAM trake adekvatne debljine. Svi korišteni materijali moraju biti za vanjske prostore, otporni na smrzavanje i UV stabilni. U jediničnoj cijeni stavke obuhvaćen je sav potreban rad, materijal i transport potreban za realizaciju stavke sa svim potrebnim prijenosima i prijevozima na objektu. Obračun po metru kvadratnom kako slijedi:_</t>
    </r>
  </si>
  <si>
    <t>Dobava osnovnog materijala - keramičke pločice - fco gradilište/skladište izvođača, neistovareno_</t>
  </si>
  <si>
    <t>2.5._5.a)</t>
  </si>
  <si>
    <t>2.5._5.b)</t>
  </si>
  <si>
    <t xml:space="preserve">ZAMJENA VANJSKE PODNE KERAMIKE 30x60 cm </t>
  </si>
  <si>
    <t xml:space="preserve">ZAMJENA VANJSKOG SOKLA </t>
  </si>
  <si>
    <t>ZAMJENA UNUTARNJE PODNE KERAMIKE 60x60 cm</t>
  </si>
  <si>
    <t>Pozicije mjestimične zamjene podne keramike:
- terasa aperitiv bara …………….…….. 35 kom
- istočna terasa recepcijskog hola .........35 kom
- istočna i zapadna terasa restorana…..10 kom
Prije narudžbe materijala provjeriti količine na licu mjesta._</t>
  </si>
  <si>
    <r>
      <t xml:space="preserve">Mjestimično uklanjanje oštećenih podnih pločica i ljepila bez uklanjanja estriha, čišćenje i po potrebi ravnanje površine te dobava svega potrebnog materijala i postava nove protuklizne keramičke pločice istih dimenzija ljepljenjem epoksidnim ljepilom za vanjske mokre prostore - u naravi mjestimično krpanje. Pločice </t>
    </r>
    <r>
      <rPr>
        <b/>
        <sz val="8"/>
        <rFont val="Arial"/>
        <family val="2"/>
      </rPr>
      <t>dimenzija 30x60 cm, protukliznosti R11, u boji najsličnijoj postojećoj (vidi sliku u prilogu troškovnika)</t>
    </r>
    <r>
      <rPr>
        <sz val="8"/>
        <rFont val="Arial"/>
        <family val="2"/>
      </rPr>
      <t>. Pločice se postavljaju punoplošnim ljepljenjem na prethodno pripremljenu podlogu te se fugiraju fugir masom ULTRACOLOR proizvođača MAPEI u boji najsličnijoj postojećoj. Svi korišteni materijali moraju biti za vanjske prostore, otporni na smrzavanje i UV stabilni. Prije narudžbe materijala obavezno dostaviti investitoru uzorke keramike i fugir mase na odabir, odobrenje i potvrdu. U cijenu je uključen sav rad, materijal i transport potreban za realizaciju stavke uključivo i sva rezanja i pripasivanja pločica kao i utovar i odvoz otpadnog materijala na za to registriranu deponiju.  Obračun po komadu zamjenjene pločice bez obzira na dimenzije._</t>
    </r>
  </si>
  <si>
    <r>
      <t xml:space="preserve">Mjestimično uklanjanje oštećenog keramičkog sokla i ljepila bez uklanjanja podloge, čišćenje i po potrebi ravnanje površine te dobava svega potrebnog materijala i postava nove sokl keramičke pločice istih dimenzija ljepljenjem epoksidnim ljepilom za vanjske mokre prostore. Sokl ima visinu 7.5 cm i reže se  iz pločice </t>
    </r>
    <r>
      <rPr>
        <b/>
        <sz val="8"/>
        <rFont val="Arial"/>
        <family val="2"/>
      </rPr>
      <t>dimenzija 30x60 cm</t>
    </r>
    <r>
      <rPr>
        <sz val="8"/>
        <rFont val="Arial"/>
        <family val="2"/>
      </rPr>
      <t xml:space="preserve"> iz prethodna stavke. Sokl se postavlja punoplošnim ljepljenjem na prethodno pripremljenu podlogu te se fugira fugir masom ULTRACOLOR proizvođača MAPEI u boji najsličnijoj postojećoj. Svi korišteni materijali moraju biti za vanjske prostore, otporni na smrzavanje i UV stabilni. Prije narudžbe materijala obavezno dostaviti investitoru uzorke keramike i fugir mase na odobrenje i potvrdu. U cijenu je uključen sav rad, materijal i transport potreban za realizaciju stavke uključivo i sva rezanja i pripasivanja pločica kao i utovar i odvoz otpadnog materijala na za to registriranu deponiju.  Obračun po komadu zamjenjenog sokla bez obzira na dimenzije i po komadu dobavljene pločice._</t>
    </r>
  </si>
  <si>
    <r>
      <t xml:space="preserve">Mjestimično uklanjanje oštećenih podnih pločica i ljepila bez uklanjanja estriha, čišćenje i po potrebi ravnanje površine te dobava svega potrebnog materijala i postava ljepljenjem nove keramičke pločice istih dimenzija  - u naravi mjestimično krpanje. Pločice </t>
    </r>
    <r>
      <rPr>
        <b/>
        <sz val="8"/>
        <rFont val="Arial"/>
        <family val="2"/>
      </rPr>
      <t>dimenzija 60x60 cm, u boji najsličnijoj postojećoj (vidi sliku u prilogu troškovnika)</t>
    </r>
    <r>
      <rPr>
        <sz val="8"/>
        <rFont val="Arial"/>
        <family val="2"/>
      </rPr>
      <t>. Pločice se postavljaju punoplošnim ljepljenjem na prethodno pripremljenu podlogu te se fugiraju fugir masom ULTRACOLOR proizvođača MAPEI u boji najsličnijoj postojećoj. Svi korišteni materijali moraju biti za vanjske prostore, otporni na smrzavanje i UV stabilni. Prije narudžbe materijala obavezno dostaviti investitoru uzorke keramike i fugir mase na odobrenje i potvrdu. U cijenu je uključen sav rad, materijal i transport potreban za realizaciju stavke uključivo i sva rezanja i pripasivanja pločica kao i utovar i odvoz otpadnog materijala na za to registriranu deponiju.  Obračun po komadu zamjenjene pločice bez obzira na dimenzije._</t>
    </r>
  </si>
  <si>
    <t>Pozicije mjestimične zamjene podne keramike:
- aperitiv bar ……….. 4 kom
- recepcijski hol .........2 kom
Prije narudžbe materijala provjeriti količine na licu mjesta._</t>
  </si>
  <si>
    <r>
      <t xml:space="preserve">Mjestimično uklanjanje oštećenih zidnih pločica i ljepila, čišćenje i po potrebi ravnanje površine te dobava svega potrebnog materijala i postava ljepljenjem nove keramičke pločice istih dimenzija  - u naravi mjestimično krpanje. Pločice su bijele boje, </t>
    </r>
    <r>
      <rPr>
        <b/>
        <sz val="8"/>
        <rFont val="Arial"/>
        <family val="2"/>
      </rPr>
      <t>dimenzija 20x20 cm (vidi sliku u prilogu troškovnika)</t>
    </r>
    <r>
      <rPr>
        <sz val="8"/>
        <rFont val="Arial"/>
        <family val="2"/>
      </rPr>
      <t>. Pločice se postavljaju punoplošnim ljepljenjem na prethodno pripremljenu podlogu te se fugiraju fugir masom ULTRACOLOR proizvođača MAPEI u boji najsličnijoj postojećoj. Svi korišteni materijali moraju biti za vanjske prostore, otporni na smrzavanje i UV stabilni. U cijenu je uključen sav rad, materijal i transport potreban za realizaciju stavke uključivo i sva rezanja i pripasivanja pločica kao i utovar i odvoz otpadnog materijala na za to registriranu deponiju.  Obračun po komadu zamjenjene pločice kako slijedi:_</t>
    </r>
  </si>
  <si>
    <t>ZAMJENA VANJSKE PODNE KERAMIKE NOGOPERA 20x20 cm</t>
  </si>
  <si>
    <t>ZAMJENA UNUTARNJE ZIDNE KERAMIKE U KUHINJI 20x20 cm</t>
  </si>
  <si>
    <t>ZAMJENA UNUTARNJE PODNE KERAMIKE U KUHINJI 30x30 cm</t>
  </si>
  <si>
    <r>
      <t xml:space="preserve">Mjestimično uklanjanje oštećenih podnih pločica i ljepila bez uklanjanja estriha, čišćenje i po potrebi ravnanje površine te dobava svega potrebnog materijala i postava ljepljenjem nove keramičke pločice istih dimenzija  - u naravi mjestimično krpanje. Pločice </t>
    </r>
    <r>
      <rPr>
        <b/>
        <sz val="8"/>
        <rFont val="Arial"/>
        <family val="2"/>
      </rPr>
      <t>dimenzija 30x30 cm, protukliznosti za kuhinjske prostore, u boji najsličnijoj postojećoj (vidi sliku u prilogu troškovnika)</t>
    </r>
    <r>
      <rPr>
        <sz val="8"/>
        <rFont val="Arial"/>
        <family val="2"/>
      </rPr>
      <t>. Pločice se postavljaju punoplošnim ljepljenjem na prethodno pripremljenu podlogu te se fugiraju fugir masom ULTRACOLOR proizvođača MAPEI u boji najsličnijoj postojećoj. Svi korišteni materijali moraju biti za vanjske prostore, otporni na smrzavanje i UV stabilni. Prije narudžbe materijala obavezno dostaviti investitoru uzorke keramike i fugir mase na odobrenje i potvrdu. U cijenu je uključen sav rad, materijal i transport potreban za realizaciju stavke uključivo i sva rezanja i pripasivanja pločica kao i utovar i odvoz otpadnog materijala na za to registriranu deponiju.  Obračun po komadu zamjenjene pločice bez obzira na dimenzije._</t>
    </r>
  </si>
  <si>
    <t>Pozicije mjestimične zamjene podne keramike:
- veliki nogoper prema tornju ABD
- mali nogoperi lijevo i desno od kose staklnene stijene
- veliki nogoper prema tornju FGH
Prije narudžbe materijala provjeriti količine na licu mjesta._</t>
  </si>
  <si>
    <t>Pozicije izvođenja radova:
- terasa aperitiv bara …………………….. 250 m²
- terasa recepcijskog hola (istočna) …… 200 m²
- istočna terasa restorana ………………... 80 m²
- zapadna terasa restorana …………..….. 80 m²
Prije narudžbe materijala provjeriti količine na licu mjesta._</t>
  </si>
  <si>
    <t>Pozicije izvođenja radova:
- terasa aperitiv bara …………………….. 250 m²
- terasa recepcijskog hola (istočna) …… 200 m²
- istočna terasa restorana ………………... 80 m²
- zapadna terasa restorana …………..….. 80 m²_</t>
  </si>
  <si>
    <t>UKUPNO MOGUĆA DIREKTNA NABAVA (DN):</t>
  </si>
  <si>
    <t>1. dio (2022_II.3.14.70. &amp; 2024_II.7.78)</t>
  </si>
  <si>
    <r>
      <t xml:space="preserve">Mjestimično uklanjanje oštećenih podnih pločica i ljepila bez uklanjanja estriha, čišćenje i po potrebi ravnanje površine te dobava svega potrebnog materijala i postava nove protuklizne keramičke pločice istih dimenzija ljepljenjem epoksidnim ljepilom za vanjske mokre prostore - u naravi mjestimično krpanje. Pločice </t>
    </r>
    <r>
      <rPr>
        <b/>
        <sz val="8"/>
        <rFont val="Arial"/>
        <family val="2"/>
      </rPr>
      <t>dimenzija 20x20 cm, protuklizne za bosu nogu: klasa C, protukliznost R12C, u boji najsličnijoj postojećoj (vidi sliku u prilogu troškovnika)</t>
    </r>
    <r>
      <rPr>
        <sz val="8"/>
        <rFont val="Arial"/>
        <family val="2"/>
      </rPr>
      <t>. Pločice se postavljaju punoplošnim ljepljenjem na prethodno pripremljenu podlogu te se fugiraju fugir masom ULTRACOLOR proizvođača MAPEI u boji najsličnijoj postojećoj. Svi korišteni materijali moraju biti za vanjske prostore, otporni na smrzavanje i UV stabilni. Prije narudžbe materijala obavezno dostaviti investitoru uzorke keramike i fugir mase na odobrenje i potvrdu. U cijenu je uključen sav rad, materijal i transport potreban za realizaciju stavke uključivo i sva rezanja i pripasivanja pločica kao i utovar i odvoz otpadnog materijala na za to registriranu deponiju.  Obračun po komadu zamjenjene pločice bez obzira na dimenzije._</t>
    </r>
  </si>
  <si>
    <t xml:space="preserve">PN-169-R/2024
</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</si>
</sst>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0.00\ "/>
    <numFmt numFmtId="165" formatCode="#,##0.00\ &quot;kn&quot;"/>
    <numFmt numFmtId="166" formatCode="#,##0.000"/>
    <numFmt numFmtId="167" formatCode="#,##0.0"/>
    <numFmt numFmtId="168" formatCode="mmm/yyyy"/>
    <numFmt numFmtId="169" formatCode="#,##0.00\ _k_n"/>
    <numFmt numFmtId="170" formatCode="_-* #,##0.0\ _k_n_-;\-* #,##0.0\ _k_n_-;_-* &quot;-&quot;??\ _k_n_-;_-@_-"/>
    <numFmt numFmtId="171" formatCode="_-* #,##0\ _k_n_-;\-* #,##0\ _k_n_-;_-* &quot;-&quot;??\ _k_n_-;_-@_-"/>
    <numFmt numFmtId="172" formatCode="#,##0.00\ [$€-1];\-#,##0.00\ [$€-1]"/>
    <numFmt numFmtId="173" formatCode="#,##0.00\ [$€-1]"/>
  </numFmts>
  <fonts count="89">
    <font>
      <sz val="8"/>
      <color indexed="8"/>
      <name val="Arial"/>
      <family val="2"/>
    </font>
    <font>
      <sz val="11"/>
      <color indexed="8"/>
      <name val="Calibri"/>
      <family val="2"/>
    </font>
    <font>
      <sz val="8"/>
      <name val="Arial"/>
      <family val="2"/>
    </font>
    <font>
      <sz val="10"/>
      <name val="Arial"/>
      <family val="2"/>
    </font>
    <font>
      <b/>
      <sz val="8"/>
      <name val="Arial"/>
      <family val="2"/>
    </font>
    <font>
      <sz val="8"/>
      <color indexed="22"/>
      <name val="Arial"/>
      <family val="2"/>
    </font>
    <font>
      <sz val="7"/>
      <name val="Arial"/>
      <family val="2"/>
    </font>
    <font>
      <u val="single"/>
      <sz val="8"/>
      <name val="Arial"/>
      <family val="2"/>
    </font>
    <font>
      <sz val="7"/>
      <color indexed="22"/>
      <name val="Arial"/>
      <family val="2"/>
    </font>
    <font>
      <sz val="10"/>
      <name val="Helv"/>
      <family val="0"/>
    </font>
    <font>
      <b/>
      <sz val="11"/>
      <name val="Arial"/>
      <family val="2"/>
    </font>
    <font>
      <sz val="9"/>
      <name val="Arial"/>
      <family val="2"/>
    </font>
    <font>
      <b/>
      <sz val="8"/>
      <color indexed="22"/>
      <name val="Arial"/>
      <family val="2"/>
    </font>
    <font>
      <b/>
      <sz val="9"/>
      <name val="Arial"/>
      <family val="2"/>
    </font>
    <font>
      <sz val="9"/>
      <color indexed="8"/>
      <name val="Arial"/>
      <family val="2"/>
    </font>
    <font>
      <b/>
      <sz val="8"/>
      <color indexed="8"/>
      <name val="Arial"/>
      <family val="2"/>
    </font>
    <font>
      <sz val="8"/>
      <color indexed="10"/>
      <name val="Arial"/>
      <family val="2"/>
    </font>
    <font>
      <sz val="7"/>
      <color indexed="8"/>
      <name val="Arial"/>
      <family val="2"/>
    </font>
    <font>
      <b/>
      <sz val="7"/>
      <name val="Arial"/>
      <family val="2"/>
    </font>
    <font>
      <b/>
      <u val="single"/>
      <sz val="8"/>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23"/>
      <name val="Arial"/>
      <family val="2"/>
    </font>
    <font>
      <sz val="8"/>
      <color indexed="55"/>
      <name val="Arial"/>
      <family val="2"/>
    </font>
    <font>
      <i/>
      <u val="single"/>
      <sz val="9"/>
      <color indexed="10"/>
      <name val="Arial"/>
      <family val="2"/>
    </font>
    <font>
      <b/>
      <sz val="9"/>
      <color indexed="8"/>
      <name val="Arial"/>
      <family val="2"/>
    </font>
    <font>
      <b/>
      <sz val="7"/>
      <color indexed="23"/>
      <name val="Arial"/>
      <family val="2"/>
    </font>
    <font>
      <b/>
      <sz val="8"/>
      <color indexed="23"/>
      <name val="Arial"/>
      <family val="2"/>
    </font>
    <font>
      <b/>
      <sz val="7"/>
      <color indexed="36"/>
      <name val="Arial"/>
      <family val="2"/>
    </font>
    <font>
      <sz val="7"/>
      <color indexed="36"/>
      <name val="Arial"/>
      <family val="2"/>
    </font>
    <font>
      <sz val="8"/>
      <color indexed="36"/>
      <name val="Arial"/>
      <family val="2"/>
    </font>
    <font>
      <i/>
      <sz val="8"/>
      <color indexed="10"/>
      <name val="Arial"/>
      <family val="2"/>
    </font>
    <font>
      <b/>
      <sz val="7"/>
      <color indexed="50"/>
      <name val="Arial"/>
      <family val="2"/>
    </font>
    <font>
      <sz val="7"/>
      <color indexed="50"/>
      <name val="Arial"/>
      <family val="2"/>
    </font>
    <font>
      <sz val="8"/>
      <color indexed="5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tint="-0.4999699890613556"/>
      <name val="Arial"/>
      <family val="2"/>
    </font>
    <font>
      <sz val="8"/>
      <color theme="0" tint="-0.24997000396251678"/>
      <name val="Arial"/>
      <family val="2"/>
    </font>
    <font>
      <sz val="8"/>
      <color theme="1"/>
      <name val="Arial"/>
      <family val="2"/>
    </font>
    <font>
      <sz val="8"/>
      <color rgb="FFFF0000"/>
      <name val="Arial"/>
      <family val="2"/>
    </font>
    <font>
      <i/>
      <u val="single"/>
      <sz val="9"/>
      <color rgb="FFFF0000"/>
      <name val="Arial"/>
      <family val="2"/>
    </font>
    <font>
      <sz val="9"/>
      <color theme="1"/>
      <name val="Arial"/>
      <family val="2"/>
    </font>
    <font>
      <b/>
      <sz val="9"/>
      <color theme="1"/>
      <name val="Arial"/>
      <family val="2"/>
    </font>
    <font>
      <b/>
      <sz val="7"/>
      <color theme="0" tint="-0.4999699890613556"/>
      <name val="Arial"/>
      <family val="2"/>
    </font>
    <font>
      <b/>
      <sz val="8"/>
      <color theme="0" tint="-0.4999699890613556"/>
      <name val="Arial"/>
      <family val="2"/>
    </font>
    <font>
      <b/>
      <sz val="7"/>
      <color rgb="FF7030A0"/>
      <name val="Arial"/>
      <family val="2"/>
    </font>
    <font>
      <sz val="8"/>
      <color theme="0" tint="-0.3499799966812134"/>
      <name val="Arial"/>
      <family val="2"/>
    </font>
    <font>
      <sz val="7"/>
      <color rgb="FF7030A0"/>
      <name val="Arial"/>
      <family val="2"/>
    </font>
    <font>
      <sz val="8"/>
      <color rgb="FF7030A0"/>
      <name val="Arial"/>
      <family val="2"/>
    </font>
    <font>
      <i/>
      <sz val="8"/>
      <color rgb="FFFF0000"/>
      <name val="Arial"/>
      <family val="2"/>
    </font>
    <font>
      <b/>
      <sz val="7"/>
      <color rgb="FF92D050"/>
      <name val="Arial"/>
      <family val="2"/>
    </font>
    <font>
      <sz val="7"/>
      <color rgb="FF92D050"/>
      <name val="Arial"/>
      <family val="2"/>
    </font>
    <font>
      <sz val="8"/>
      <color rgb="FF92D05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99FF66"/>
        <bgColor indexed="64"/>
      </patternFill>
    </fill>
    <fill>
      <patternFill patternType="solid">
        <fgColor rgb="FFCCFFCC"/>
        <bgColor indexed="64"/>
      </patternFill>
    </fill>
    <fill>
      <patternFill patternType="solid">
        <fgColor rgb="FF99FF99"/>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style="hair"/>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thin"/>
    </border>
    <border>
      <left>
        <color indexed="63"/>
      </left>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thin"/>
      <bottom style="hair"/>
    </border>
    <border>
      <left>
        <color indexed="63"/>
      </left>
      <right style="thin"/>
      <top>
        <color indexed="63"/>
      </top>
      <bottom style="hair"/>
    </border>
    <border>
      <left/>
      <right style="thin"/>
      <top/>
      <bottom style="thin"/>
    </border>
    <border>
      <left style="thin"/>
      <right style="thin"/>
      <top style="thin"/>
      <bottom style="hair"/>
    </border>
    <border>
      <left style="thin"/>
      <right>
        <color indexed="63"/>
      </right>
      <top style="thin"/>
      <bottom style="hair"/>
    </border>
    <border>
      <left style="thin"/>
      <right style="thin"/>
      <top style="medium"/>
      <bottom style="hair"/>
    </border>
    <border>
      <left style="thin"/>
      <right>
        <color indexed="63"/>
      </right>
      <top style="medium"/>
      <bottom style="hair"/>
    </border>
    <border>
      <left/>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color indexed="63"/>
      </right>
      <top>
        <color indexed="63"/>
      </top>
      <bottom style="hair"/>
    </border>
    <border>
      <left style="thin"/>
      <right style="hair"/>
      <top style="thin"/>
      <bottom style="thin"/>
    </border>
    <border>
      <left style="hair"/>
      <right/>
      <top style="thin"/>
      <bottom style="thin"/>
    </border>
    <border>
      <left>
        <color indexed="63"/>
      </left>
      <right>
        <color indexed="63"/>
      </right>
      <top style="thin"/>
      <bottom style="thin"/>
    </border>
    <border>
      <left style="thin"/>
      <right style="hair"/>
      <top/>
      <bottom style="thin"/>
    </border>
    <border>
      <left style="hair"/>
      <right/>
      <top/>
      <bottom style="thin"/>
    </border>
    <border>
      <left style="thin"/>
      <right style="thin"/>
      <top style="hair"/>
      <bottom style="hair"/>
    </border>
    <border>
      <left/>
      <right style="thin"/>
      <top style="hair"/>
      <bottom style="hair"/>
    </border>
    <border>
      <left>
        <color indexed="63"/>
      </left>
      <right style="hair"/>
      <top style="hair"/>
      <bottom>
        <color indexed="63"/>
      </bottom>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4" fontId="3" fillId="0" borderId="0">
      <alignment vertical="justify"/>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35">
    <xf numFmtId="0" fontId="0" fillId="0" borderId="0" xfId="0" applyAlignment="1">
      <alignment/>
    </xf>
    <xf numFmtId="49" fontId="4" fillId="0" borderId="0" xfId="0" applyNumberFormat="1" applyFont="1" applyFill="1" applyAlignment="1" applyProtection="1">
      <alignment vertical="center"/>
      <protection/>
    </xf>
    <xf numFmtId="4" fontId="2" fillId="0" borderId="0" xfId="0" applyNumberFormat="1" applyFont="1" applyAlignment="1">
      <alignment/>
    </xf>
    <xf numFmtId="4" fontId="2" fillId="0" borderId="10" xfId="57" applyNumberFormat="1" applyFont="1" applyFill="1" applyBorder="1" applyAlignment="1">
      <alignment/>
      <protection/>
    </xf>
    <xf numFmtId="0" fontId="2" fillId="0" borderId="0" xfId="0" applyFont="1" applyAlignment="1">
      <alignment/>
    </xf>
    <xf numFmtId="49" fontId="2" fillId="0" borderId="10" xfId="0" applyNumberFormat="1" applyFont="1" applyFill="1" applyBorder="1" applyAlignment="1" applyProtection="1">
      <alignment horizontal="center"/>
      <protection/>
    </xf>
    <xf numFmtId="0" fontId="2" fillId="0" borderId="0" xfId="0" applyFont="1" applyBorder="1" applyAlignment="1">
      <alignment horizontal="center"/>
    </xf>
    <xf numFmtId="4" fontId="2" fillId="0" borderId="0" xfId="0" applyNumberFormat="1" applyFont="1" applyBorder="1" applyAlignment="1">
      <alignment/>
    </xf>
    <xf numFmtId="4" fontId="2" fillId="0" borderId="0" xfId="0" applyNumberFormat="1" applyFont="1" applyBorder="1" applyAlignment="1">
      <alignment/>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4" fontId="2" fillId="0" borderId="0" xfId="57" applyNumberFormat="1" applyFont="1" applyFill="1" applyBorder="1" applyAlignment="1">
      <alignment/>
      <protection/>
    </xf>
    <xf numFmtId="4" fontId="2" fillId="0" borderId="0" xfId="57" applyNumberFormat="1" applyFont="1" applyFill="1" applyBorder="1" applyAlignment="1">
      <alignment horizontal="right"/>
      <protection/>
    </xf>
    <xf numFmtId="4" fontId="2" fillId="0" borderId="0" xfId="57" applyFont="1" applyFill="1" applyBorder="1" applyAlignment="1">
      <alignment horizontal="left" vertical="top" wrapText="1"/>
      <protection/>
    </xf>
    <xf numFmtId="49" fontId="2" fillId="0" borderId="0" xfId="0" applyNumberFormat="1" applyFont="1" applyFill="1" applyBorder="1" applyAlignment="1" applyProtection="1">
      <alignment horizontal="center"/>
      <protection/>
    </xf>
    <xf numFmtId="0" fontId="2" fillId="0" borderId="0" xfId="0" applyFont="1" applyBorder="1" applyAlignment="1">
      <alignment horizontal="center" wrapText="1"/>
    </xf>
    <xf numFmtId="164" fontId="2" fillId="0" borderId="0" xfId="42" applyNumberFormat="1" applyFont="1" applyFill="1" applyBorder="1" applyAlignment="1">
      <alignment horizontal="right" wrapText="1"/>
    </xf>
    <xf numFmtId="4" fontId="2" fillId="0" borderId="0" xfId="42" applyNumberFormat="1" applyFont="1" applyBorder="1" applyAlignment="1">
      <alignment horizontal="right" wrapText="1"/>
    </xf>
    <xf numFmtId="0" fontId="8" fillId="0" borderId="0" xfId="0" applyFont="1" applyAlignment="1">
      <alignment horizontal="center" vertical="center"/>
    </xf>
    <xf numFmtId="0" fontId="6" fillId="0" borderId="0" xfId="0" applyFont="1" applyAlignment="1">
      <alignment horizontal="center" vertical="center" wrapText="1"/>
    </xf>
    <xf numFmtId="0" fontId="4" fillId="0" borderId="10" xfId="0" applyFont="1" applyFill="1" applyBorder="1" applyAlignment="1">
      <alignment horizontal="left" vertical="top"/>
    </xf>
    <xf numFmtId="4" fontId="4" fillId="0" borderId="10" xfId="57" applyFont="1" applyFill="1" applyBorder="1" applyAlignment="1">
      <alignment horizontal="left" vertical="top"/>
      <protection/>
    </xf>
    <xf numFmtId="0" fontId="0" fillId="0" borderId="0" xfId="0" applyFont="1" applyAlignment="1">
      <alignment/>
    </xf>
    <xf numFmtId="0" fontId="6" fillId="32" borderId="10" xfId="0"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0" fillId="0" borderId="11" xfId="0" applyFont="1" applyBorder="1" applyAlignment="1">
      <alignment/>
    </xf>
    <xf numFmtId="0" fontId="2" fillId="0" borderId="0" xfId="0" applyFont="1" applyAlignment="1">
      <alignment vertical="top" wrapText="1"/>
    </xf>
    <xf numFmtId="0" fontId="2" fillId="0" borderId="0" xfId="0" applyFont="1" applyAlignment="1">
      <alignment horizontal="center"/>
    </xf>
    <xf numFmtId="4" fontId="2" fillId="0" borderId="0" xfId="0" applyNumberFormat="1" applyFont="1" applyAlignment="1">
      <alignment/>
    </xf>
    <xf numFmtId="0" fontId="0" fillId="0" borderId="0" xfId="0" applyFont="1" applyAlignment="1">
      <alignment vertical="center"/>
    </xf>
    <xf numFmtId="49" fontId="2" fillId="0" borderId="0" xfId="0" applyNumberFormat="1" applyFont="1" applyFill="1" applyAlignment="1" applyProtection="1">
      <alignment horizontal="center"/>
      <protection/>
    </xf>
    <xf numFmtId="0" fontId="2" fillId="0" borderId="0" xfId="0" applyFont="1" applyAlignment="1">
      <alignment/>
    </xf>
    <xf numFmtId="0" fontId="2" fillId="0" borderId="0" xfId="0" applyFont="1" applyFill="1" applyAlignment="1">
      <alignment vertical="top" wrapText="1"/>
    </xf>
    <xf numFmtId="43" fontId="2" fillId="0" borderId="0" xfId="42" applyFont="1" applyFill="1" applyBorder="1" applyAlignment="1">
      <alignment horizontal="right"/>
    </xf>
    <xf numFmtId="0" fontId="2" fillId="0" borderId="0" xfId="0" applyFont="1" applyBorder="1" applyAlignment="1">
      <alignment horizontal="center" vertical="center"/>
    </xf>
    <xf numFmtId="4" fontId="2" fillId="0" borderId="0" xfId="57" applyFont="1" applyFill="1" applyBorder="1" applyAlignment="1">
      <alignment horizontal="center" vertical="center"/>
      <protection/>
    </xf>
    <xf numFmtId="4" fontId="2" fillId="0" borderId="12" xfId="57" applyNumberFormat="1" applyFont="1" applyFill="1" applyBorder="1" applyAlignment="1">
      <alignment/>
      <protection/>
    </xf>
    <xf numFmtId="165" fontId="2" fillId="0" borderId="12" xfId="57" applyNumberFormat="1" applyFont="1" applyFill="1" applyBorder="1" applyAlignment="1">
      <alignment horizontal="right"/>
      <protection/>
    </xf>
    <xf numFmtId="43" fontId="2" fillId="0" borderId="0" xfId="42" applyFont="1" applyAlignment="1">
      <alignment/>
    </xf>
    <xf numFmtId="43" fontId="2" fillId="0" borderId="0" xfId="42" applyFont="1" applyBorder="1" applyAlignment="1">
      <alignment/>
    </xf>
    <xf numFmtId="43" fontId="2" fillId="0" borderId="0" xfId="42" applyFont="1" applyFill="1" applyAlignment="1">
      <alignment horizontal="right"/>
    </xf>
    <xf numFmtId="43" fontId="2" fillId="0" borderId="13" xfId="42" applyFont="1" applyFill="1" applyBorder="1" applyAlignment="1">
      <alignment horizontal="right"/>
    </xf>
    <xf numFmtId="0" fontId="2"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49" fontId="2" fillId="0" borderId="12" xfId="0" applyNumberFormat="1" applyFont="1" applyFill="1" applyBorder="1" applyAlignment="1" applyProtection="1">
      <alignment horizontal="center"/>
      <protection/>
    </xf>
    <xf numFmtId="4" fontId="2" fillId="0" borderId="10" xfId="57" applyFont="1" applyFill="1" applyBorder="1" applyAlignment="1">
      <alignment horizontal="left" vertical="top" wrapText="1"/>
      <protection/>
    </xf>
    <xf numFmtId="0" fontId="2" fillId="0" borderId="0" xfId="0" applyFont="1" applyAlignment="1">
      <alignment horizontal="center" vertical="center"/>
    </xf>
    <xf numFmtId="0" fontId="0" fillId="0" borderId="0" xfId="0" applyFont="1" applyBorder="1" applyAlignment="1">
      <alignment/>
    </xf>
    <xf numFmtId="0" fontId="14" fillId="0" borderId="0" xfId="0" applyFont="1" applyAlignment="1">
      <alignment/>
    </xf>
    <xf numFmtId="4" fontId="2" fillId="0" borderId="11" xfId="0" applyNumberFormat="1" applyFont="1" applyBorder="1" applyAlignment="1">
      <alignment/>
    </xf>
    <xf numFmtId="4" fontId="2" fillId="0" borderId="0" xfId="0" applyNumberFormat="1" applyFont="1" applyFill="1" applyBorder="1" applyAlignment="1">
      <alignment/>
    </xf>
    <xf numFmtId="0" fontId="14" fillId="0" borderId="0" xfId="0" applyFont="1" applyAlignment="1">
      <alignment vertical="center"/>
    </xf>
    <xf numFmtId="0" fontId="4" fillId="0" borderId="0" xfId="0" applyFont="1" applyAlignment="1">
      <alignment/>
    </xf>
    <xf numFmtId="0" fontId="0" fillId="0" borderId="0" xfId="0" applyFont="1" applyAlignment="1">
      <alignment/>
    </xf>
    <xf numFmtId="4" fontId="2" fillId="0" borderId="10" xfId="57" applyFont="1" applyFill="1" applyBorder="1" applyAlignment="1">
      <alignment horizontal="left" vertical="top"/>
      <protection/>
    </xf>
    <xf numFmtId="4" fontId="4" fillId="0" borderId="14" xfId="57" applyFont="1" applyFill="1" applyBorder="1" applyAlignment="1">
      <alignment horizontal="left" vertical="top"/>
      <protection/>
    </xf>
    <xf numFmtId="49" fontId="2" fillId="0" borderId="0" xfId="0" applyNumberFormat="1" applyFont="1" applyFill="1" applyBorder="1" applyAlignment="1" applyProtection="1">
      <alignment vertical="center"/>
      <protection hidden="1"/>
    </xf>
    <xf numFmtId="0" fontId="2" fillId="0" borderId="10" xfId="0" applyFont="1" applyBorder="1" applyAlignment="1">
      <alignment horizontal="center"/>
    </xf>
    <xf numFmtId="4" fontId="2" fillId="0" borderId="10" xfId="57" applyNumberFormat="1" applyFont="1" applyFill="1" applyBorder="1" applyAlignment="1">
      <alignment horizontal="center" wrapText="1"/>
      <protection/>
    </xf>
    <xf numFmtId="4" fontId="2" fillId="0" borderId="10" xfId="0" applyNumberFormat="1" applyFont="1" applyFill="1" applyBorder="1" applyAlignment="1" applyProtection="1">
      <alignment/>
      <protection hidden="1"/>
    </xf>
    <xf numFmtId="0" fontId="0" fillId="0" borderId="0" xfId="0" applyFont="1" applyAlignment="1">
      <alignment vertical="center"/>
    </xf>
    <xf numFmtId="0" fontId="2" fillId="0" borderId="15" xfId="0" applyFont="1" applyFill="1" applyBorder="1" applyAlignment="1">
      <alignment vertical="top" wrapText="1"/>
    </xf>
    <xf numFmtId="0" fontId="4" fillId="0" borderId="0" xfId="0" applyFont="1" applyBorder="1" applyAlignment="1">
      <alignment horizontal="left" vertical="top"/>
    </xf>
    <xf numFmtId="43" fontId="0" fillId="0" borderId="0" xfId="42" applyFont="1" applyAlignment="1">
      <alignment/>
    </xf>
    <xf numFmtId="43" fontId="0" fillId="0" borderId="0" xfId="42" applyFont="1" applyAlignment="1">
      <alignment horizontal="right"/>
    </xf>
    <xf numFmtId="0" fontId="72" fillId="0" borderId="0" xfId="0" applyFont="1" applyAlignment="1">
      <alignment horizontal="center" vertical="center"/>
    </xf>
    <xf numFmtId="0" fontId="17" fillId="0" borderId="0" xfId="0" applyFont="1" applyAlignment="1">
      <alignment/>
    </xf>
    <xf numFmtId="4" fontId="2" fillId="31" borderId="10" xfId="57" applyFont="1" applyFill="1" applyBorder="1" applyAlignment="1">
      <alignment horizontal="left" vertical="top" wrapText="1"/>
      <protection/>
    </xf>
    <xf numFmtId="4" fontId="2" fillId="31" borderId="16" xfId="57" applyFont="1" applyFill="1" applyBorder="1" applyAlignment="1">
      <alignment horizontal="left" vertical="top" wrapText="1"/>
      <protection/>
    </xf>
    <xf numFmtId="4" fontId="2" fillId="31" borderId="17" xfId="57" applyFont="1" applyFill="1" applyBorder="1" applyAlignment="1">
      <alignment horizontal="left" vertical="top" wrapText="1"/>
      <protection/>
    </xf>
    <xf numFmtId="0" fontId="5" fillId="0" borderId="0" xfId="0" applyFont="1" applyAlignment="1">
      <alignment horizontal="center" vertical="center"/>
    </xf>
    <xf numFmtId="0" fontId="5" fillId="0" borderId="0" xfId="0" applyFont="1" applyFill="1" applyAlignment="1">
      <alignment horizontal="center" vertical="center"/>
    </xf>
    <xf numFmtId="4" fontId="2" fillId="0" borderId="10" xfId="57" applyNumberFormat="1" applyFont="1" applyFill="1" applyBorder="1" applyAlignment="1">
      <alignment horizontal="right"/>
      <protection/>
    </xf>
    <xf numFmtId="0" fontId="72" fillId="0" borderId="0" xfId="0" applyFont="1" applyBorder="1" applyAlignment="1">
      <alignment horizontal="left" vertical="top" wrapText="1"/>
    </xf>
    <xf numFmtId="0" fontId="73" fillId="0" borderId="0" xfId="0" applyFont="1" applyAlignment="1">
      <alignment horizontal="center" vertical="center"/>
    </xf>
    <xf numFmtId="43" fontId="2" fillId="0" borderId="0" xfId="42" applyFont="1" applyBorder="1" applyAlignment="1">
      <alignment vertical="center"/>
    </xf>
    <xf numFmtId="0" fontId="4" fillId="0" borderId="10" xfId="0" applyFont="1" applyFill="1" applyBorder="1" applyAlignment="1">
      <alignment vertical="top" wrapText="1"/>
    </xf>
    <xf numFmtId="43" fontId="2" fillId="0" borderId="0" xfId="42" applyFont="1" applyFill="1" applyBorder="1" applyAlignment="1">
      <alignment horizontal="right" vertical="center"/>
    </xf>
    <xf numFmtId="0" fontId="74" fillId="0" borderId="0" xfId="0" applyFont="1" applyAlignment="1">
      <alignment vertical="center"/>
    </xf>
    <xf numFmtId="4" fontId="75" fillId="0" borderId="10" xfId="57" applyFont="1" applyFill="1" applyBorder="1" applyAlignment="1">
      <alignment horizontal="left" vertical="top" wrapText="1"/>
      <protection/>
    </xf>
    <xf numFmtId="4" fontId="2" fillId="0" borderId="14" xfId="57" applyFont="1" applyFill="1" applyBorder="1" applyAlignment="1">
      <alignment horizontal="left" vertical="top"/>
      <protection/>
    </xf>
    <xf numFmtId="4" fontId="2" fillId="0" borderId="0" xfId="42" applyNumberFormat="1" applyFont="1" applyFill="1" applyBorder="1" applyAlignment="1">
      <alignment horizontal="right" wrapText="1"/>
    </xf>
    <xf numFmtId="43" fontId="2" fillId="0" borderId="0" xfId="42" applyFont="1" applyFill="1" applyBorder="1" applyAlignment="1">
      <alignment horizontal="right" vertical="center" wrapText="1"/>
    </xf>
    <xf numFmtId="0" fontId="15" fillId="0" borderId="10" xfId="0" applyFont="1" applyBorder="1" applyAlignment="1">
      <alignment horizontal="left" vertical="top" wrapText="1"/>
    </xf>
    <xf numFmtId="0" fontId="0" fillId="0" borderId="0" xfId="0" applyAlignment="1">
      <alignment horizontal="left" vertical="top" wrapText="1"/>
    </xf>
    <xf numFmtId="0" fontId="4" fillId="0" borderId="10" xfId="0" applyFont="1" applyFill="1" applyBorder="1" applyAlignment="1">
      <alignment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vertical="center" wrapText="1"/>
    </xf>
    <xf numFmtId="0" fontId="4" fillId="0" borderId="10" xfId="0" applyFont="1" applyFill="1" applyBorder="1" applyAlignment="1">
      <alignment vertical="center" wrapText="1" readingOrder="1"/>
    </xf>
    <xf numFmtId="0" fontId="0" fillId="0" borderId="10" xfId="0" applyFont="1" applyBorder="1" applyAlignment="1">
      <alignment horizontal="left" vertical="top" wrapText="1"/>
    </xf>
    <xf numFmtId="0" fontId="2" fillId="0" borderId="0" xfId="0" applyFont="1" applyFill="1" applyBorder="1" applyAlignment="1">
      <alignment horizontal="center"/>
    </xf>
    <xf numFmtId="0" fontId="2" fillId="0" borderId="10" xfId="0" applyFont="1" applyFill="1" applyBorder="1" applyAlignment="1">
      <alignment horizontal="center" vertical="center" wrapText="1"/>
    </xf>
    <xf numFmtId="0" fontId="12" fillId="0" borderId="0" xfId="0" applyFont="1" applyAlignment="1">
      <alignment horizontal="center" vertical="center"/>
    </xf>
    <xf numFmtId="0" fontId="76" fillId="0" borderId="0" xfId="0" applyFont="1" applyAlignment="1">
      <alignment horizontal="center" vertical="center" wrapText="1"/>
    </xf>
    <xf numFmtId="0" fontId="77" fillId="0" borderId="18" xfId="0" applyFont="1" applyBorder="1" applyAlignment="1">
      <alignment vertical="center"/>
    </xf>
    <xf numFmtId="0" fontId="77" fillId="0" borderId="18" xfId="0" applyFont="1" applyBorder="1" applyAlignment="1">
      <alignment vertical="center" wrapText="1"/>
    </xf>
    <xf numFmtId="0" fontId="20" fillId="0" borderId="0" xfId="0" applyFont="1" applyAlignment="1">
      <alignment horizontal="center" vertical="center" wrapText="1"/>
    </xf>
    <xf numFmtId="4" fontId="2" fillId="0" borderId="0" xfId="57" applyNumberFormat="1" applyFont="1" applyFill="1" applyAlignment="1">
      <alignment horizontal="right"/>
      <protection/>
    </xf>
    <xf numFmtId="0" fontId="4" fillId="0" borderId="0" xfId="0" applyFont="1" applyFill="1" applyBorder="1" applyAlignment="1">
      <alignment vertical="top" wrapText="1"/>
    </xf>
    <xf numFmtId="0" fontId="16" fillId="0" borderId="0" xfId="0" applyFont="1" applyAlignment="1">
      <alignment horizontal="left" vertical="top" wrapText="1"/>
    </xf>
    <xf numFmtId="0" fontId="78" fillId="0" borderId="0" xfId="0" applyFont="1" applyAlignment="1">
      <alignment vertical="center"/>
    </xf>
    <xf numFmtId="0" fontId="72"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left" vertical="top" wrapText="1"/>
    </xf>
    <xf numFmtId="0" fontId="80" fillId="0" borderId="0" xfId="0" applyFont="1" applyAlignment="1">
      <alignment/>
    </xf>
    <xf numFmtId="43" fontId="80" fillId="0" borderId="0" xfId="42" applyFont="1" applyAlignment="1">
      <alignment/>
    </xf>
    <xf numFmtId="0" fontId="15" fillId="0" borderId="0" xfId="0" applyFont="1" applyAlignment="1">
      <alignment vertical="center"/>
    </xf>
    <xf numFmtId="0" fontId="0" fillId="0" borderId="0" xfId="0" applyFont="1" applyAlignment="1">
      <alignment vertical="top" wrapText="1"/>
    </xf>
    <xf numFmtId="0" fontId="9" fillId="0" borderId="0" xfId="0" applyFont="1" applyAlignment="1">
      <alignment vertical="top" wrapText="1"/>
    </xf>
    <xf numFmtId="43" fontId="0" fillId="0" borderId="0" xfId="42" applyFont="1" applyAlignment="1">
      <alignment vertical="center"/>
    </xf>
    <xf numFmtId="43" fontId="15" fillId="0" borderId="0" xfId="42" applyFont="1" applyAlignment="1">
      <alignment vertical="center"/>
    </xf>
    <xf numFmtId="43" fontId="4" fillId="0" borderId="0" xfId="42" applyFont="1" applyFill="1" applyAlignment="1" applyProtection="1">
      <alignment vertical="center"/>
      <protection/>
    </xf>
    <xf numFmtId="43" fontId="4" fillId="0" borderId="0" xfId="42" applyFont="1" applyFill="1" applyBorder="1" applyAlignment="1" applyProtection="1">
      <alignment vertical="center"/>
      <protection hidden="1"/>
    </xf>
    <xf numFmtId="43" fontId="5" fillId="0" borderId="0" xfId="42" applyFont="1" applyAlignment="1">
      <alignment horizontal="left" vertical="center"/>
    </xf>
    <xf numFmtId="43" fontId="4" fillId="0" borderId="0" xfId="42" applyFont="1" applyAlignment="1">
      <alignment vertical="center"/>
    </xf>
    <xf numFmtId="43" fontId="80" fillId="0" borderId="0" xfId="42" applyFont="1" applyAlignment="1">
      <alignment vertical="center"/>
    </xf>
    <xf numFmtId="43" fontId="0" fillId="0" borderId="0" xfId="42" applyFont="1" applyAlignment="1">
      <alignment vertical="center"/>
    </xf>
    <xf numFmtId="43" fontId="2" fillId="0" borderId="0" xfId="42" applyFont="1" applyAlignment="1">
      <alignment vertical="center"/>
    </xf>
    <xf numFmtId="43" fontId="5" fillId="0" borderId="0" xfId="42" applyFont="1" applyAlignment="1">
      <alignment vertical="center"/>
    </xf>
    <xf numFmtId="0" fontId="10" fillId="33" borderId="19" xfId="0" applyFont="1" applyFill="1" applyBorder="1" applyAlignment="1">
      <alignment horizontal="centerContinuous" wrapText="1"/>
    </xf>
    <xf numFmtId="0" fontId="2" fillId="33" borderId="19" xfId="0" applyFont="1" applyFill="1" applyBorder="1" applyAlignment="1">
      <alignment horizontal="centerContinuous" wrapText="1"/>
    </xf>
    <xf numFmtId="4" fontId="2" fillId="33" borderId="20" xfId="0" applyNumberFormat="1" applyFont="1" applyFill="1" applyBorder="1" applyAlignment="1">
      <alignment horizontal="left"/>
    </xf>
    <xf numFmtId="0" fontId="2" fillId="33" borderId="21" xfId="0" applyFont="1" applyFill="1" applyBorder="1" applyAlignment="1">
      <alignment horizontal="center" vertical="center"/>
    </xf>
    <xf numFmtId="0" fontId="10" fillId="33" borderId="22" xfId="0" applyFont="1" applyFill="1" applyBorder="1" applyAlignment="1">
      <alignment horizontal="centerContinuous" vertical="top" wrapText="1"/>
    </xf>
    <xf numFmtId="0" fontId="2" fillId="33" borderId="22" xfId="0" applyFont="1" applyFill="1" applyBorder="1" applyAlignment="1">
      <alignment horizontal="centerContinuous" vertical="top"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4" fontId="13" fillId="33" borderId="24" xfId="0" applyNumberFormat="1" applyFont="1" applyFill="1" applyBorder="1" applyAlignment="1">
      <alignment horizontal="center" vertical="center" wrapText="1"/>
    </xf>
    <xf numFmtId="4" fontId="13" fillId="33" borderId="25" xfId="0" applyNumberFormat="1" applyFont="1" applyFill="1" applyBorder="1" applyAlignment="1">
      <alignment horizontal="center" vertical="center" wrapText="1"/>
    </xf>
    <xf numFmtId="0" fontId="13" fillId="33" borderId="24" xfId="0" applyNumberFormat="1" applyFont="1" applyFill="1" applyBorder="1" applyAlignment="1">
      <alignment horizontal="left" vertical="center" wrapText="1"/>
    </xf>
    <xf numFmtId="0" fontId="11" fillId="33" borderId="23" xfId="0" applyFont="1" applyFill="1" applyBorder="1" applyAlignment="1">
      <alignment horizontal="center" vertical="center"/>
    </xf>
    <xf numFmtId="0" fontId="13" fillId="33" borderId="24" xfId="0" applyNumberFormat="1" applyFont="1" applyFill="1" applyBorder="1" applyAlignment="1">
      <alignment horizontal="left" vertical="center"/>
    </xf>
    <xf numFmtId="4" fontId="11" fillId="33" borderId="24" xfId="0" applyNumberFormat="1" applyFont="1" applyFill="1" applyBorder="1" applyAlignment="1">
      <alignment horizontal="center" vertical="center" wrapText="1"/>
    </xf>
    <xf numFmtId="4" fontId="11" fillId="33" borderId="24" xfId="42" applyNumberFormat="1" applyFont="1" applyFill="1" applyBorder="1" applyAlignment="1">
      <alignment horizontal="right" vertical="center" wrapText="1"/>
    </xf>
    <xf numFmtId="4" fontId="11" fillId="33" borderId="24" xfId="0" applyNumberFormat="1" applyFont="1" applyFill="1" applyBorder="1" applyAlignment="1">
      <alignment vertical="center"/>
    </xf>
    <xf numFmtId="49" fontId="2" fillId="34" borderId="18" xfId="0" applyNumberFormat="1" applyFont="1" applyFill="1" applyBorder="1" applyAlignment="1">
      <alignment horizontal="center" vertical="center"/>
    </xf>
    <xf numFmtId="49" fontId="2" fillId="34" borderId="18" xfId="0" applyNumberFormat="1" applyFont="1" applyFill="1" applyBorder="1" applyAlignment="1">
      <alignment horizontal="left" vertical="center"/>
    </xf>
    <xf numFmtId="0" fontId="77" fillId="0" borderId="0" xfId="0" applyFont="1" applyAlignment="1">
      <alignment vertical="center"/>
    </xf>
    <xf numFmtId="0" fontId="14" fillId="0" borderId="11" xfId="0" applyFont="1" applyBorder="1" applyAlignment="1">
      <alignment vertical="center"/>
    </xf>
    <xf numFmtId="172" fontId="4" fillId="0" borderId="26" xfId="42" applyNumberFormat="1" applyFont="1" applyBorder="1" applyAlignment="1">
      <alignment vertical="center"/>
    </xf>
    <xf numFmtId="0" fontId="4" fillId="33" borderId="14"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18" fillId="33" borderId="12" xfId="0" applyFont="1" applyFill="1" applyBorder="1" applyAlignment="1">
      <alignment horizontal="center" vertical="center" wrapText="1"/>
    </xf>
    <xf numFmtId="4" fontId="18" fillId="33" borderId="12" xfId="0" applyNumberFormat="1" applyFont="1" applyFill="1" applyBorder="1" applyAlignment="1">
      <alignment horizontal="center" vertical="center" wrapText="1"/>
    </xf>
    <xf numFmtId="43" fontId="18" fillId="33" borderId="12" xfId="42" applyFont="1" applyFill="1" applyBorder="1" applyAlignment="1">
      <alignment horizontal="center" vertical="center" wrapText="1"/>
    </xf>
    <xf numFmtId="43" fontId="18" fillId="33" borderId="13" xfId="42" applyFont="1" applyFill="1" applyBorder="1" applyAlignment="1">
      <alignment horizontal="center" vertical="center" wrapText="1"/>
    </xf>
    <xf numFmtId="173" fontId="2" fillId="4" borderId="10" xfId="57" applyNumberFormat="1" applyFont="1" applyFill="1" applyBorder="1" applyAlignment="1">
      <alignment horizontal="right"/>
      <protection/>
    </xf>
    <xf numFmtId="173" fontId="2" fillId="0" borderId="10" xfId="57" applyNumberFormat="1" applyFont="1" applyFill="1" applyBorder="1" applyAlignment="1">
      <alignment horizontal="right"/>
      <protection/>
    </xf>
    <xf numFmtId="0" fontId="81" fillId="7" borderId="0" xfId="0" applyFont="1" applyFill="1" applyAlignment="1">
      <alignment horizontal="center" vertical="center"/>
    </xf>
    <xf numFmtId="10" fontId="2" fillId="35" borderId="10" xfId="57" applyNumberFormat="1" applyFont="1" applyFill="1" applyBorder="1" applyAlignment="1">
      <alignment horizontal="right"/>
      <protection/>
    </xf>
    <xf numFmtId="172" fontId="2" fillId="36" borderId="18" xfId="42" applyNumberFormat="1" applyFont="1" applyFill="1" applyBorder="1" applyAlignment="1">
      <alignment vertical="center"/>
    </xf>
    <xf numFmtId="4" fontId="82" fillId="0" borderId="27" xfId="0" applyNumberFormat="1" applyFont="1" applyFill="1" applyBorder="1" applyAlignment="1">
      <alignment horizontal="left"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left"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6" xfId="0" applyFont="1" applyFill="1" applyBorder="1" applyAlignment="1">
      <alignment horizontal="center" vertical="center"/>
    </xf>
    <xf numFmtId="172" fontId="11" fillId="0" borderId="33" xfId="42" applyNumberFormat="1" applyFont="1" applyBorder="1" applyAlignment="1">
      <alignment vertical="center"/>
    </xf>
    <xf numFmtId="172" fontId="11" fillId="0" borderId="34" xfId="42" applyNumberFormat="1" applyFont="1" applyBorder="1" applyAlignment="1">
      <alignment vertical="center"/>
    </xf>
    <xf numFmtId="172" fontId="11" fillId="0" borderId="35" xfId="42" applyNumberFormat="1" applyFont="1" applyBorder="1" applyAlignment="1">
      <alignment vertical="center"/>
    </xf>
    <xf numFmtId="172" fontId="13" fillId="33" borderId="25" xfId="42" applyNumberFormat="1" applyFont="1" applyFill="1" applyBorder="1" applyAlignment="1">
      <alignment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left"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left" vertical="center"/>
    </xf>
    <xf numFmtId="4" fontId="82" fillId="0" borderId="40" xfId="0" applyNumberFormat="1" applyFont="1" applyFill="1" applyBorder="1" applyAlignment="1">
      <alignment horizontal="left" vertical="center" wrapText="1"/>
    </xf>
    <xf numFmtId="172" fontId="2" fillId="0" borderId="41" xfId="42" applyNumberFormat="1" applyFont="1" applyBorder="1" applyAlignment="1">
      <alignment vertical="center"/>
    </xf>
    <xf numFmtId="0" fontId="2" fillId="33" borderId="42" xfId="0" applyFont="1" applyFill="1" applyBorder="1" applyAlignment="1">
      <alignment horizontal="center" vertical="center"/>
    </xf>
    <xf numFmtId="0" fontId="2" fillId="0" borderId="10" xfId="0" applyFont="1" applyBorder="1" applyAlignment="1">
      <alignment horizontal="center" vertical="center"/>
    </xf>
    <xf numFmtId="0" fontId="2" fillId="0" borderId="40" xfId="0" applyFont="1" applyFill="1" applyBorder="1" applyAlignment="1">
      <alignment vertical="center" wrapText="1"/>
    </xf>
    <xf numFmtId="0" fontId="2" fillId="0" borderId="40" xfId="0" applyFont="1" applyFill="1" applyBorder="1" applyAlignment="1">
      <alignment horizontal="center" vertical="center"/>
    </xf>
    <xf numFmtId="4" fontId="2" fillId="0" borderId="40" xfId="0" applyNumberFormat="1" applyFont="1" applyFill="1" applyBorder="1" applyAlignment="1">
      <alignment vertical="center"/>
    </xf>
    <xf numFmtId="0" fontId="2" fillId="0" borderId="43" xfId="0" applyFont="1" applyFill="1" applyBorder="1" applyAlignment="1">
      <alignment vertical="center" wrapText="1"/>
    </xf>
    <xf numFmtId="0" fontId="2" fillId="0" borderId="43" xfId="0" applyFont="1" applyFill="1" applyBorder="1" applyAlignment="1">
      <alignment horizontal="center" vertical="center"/>
    </xf>
    <xf numFmtId="4" fontId="2" fillId="0" borderId="43" xfId="0" applyNumberFormat="1" applyFont="1" applyFill="1" applyBorder="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vertical="center"/>
    </xf>
    <xf numFmtId="0" fontId="4" fillId="0" borderId="27" xfId="0" applyFont="1" applyFill="1" applyBorder="1" applyAlignment="1">
      <alignment vertical="center" wrapText="1"/>
    </xf>
    <xf numFmtId="0" fontId="4" fillId="0" borderId="27" xfId="0" applyFont="1" applyFill="1" applyBorder="1" applyAlignment="1">
      <alignment horizontal="center" vertical="center"/>
    </xf>
    <xf numFmtId="4" fontId="4" fillId="0" borderId="27" xfId="0" applyNumberFormat="1" applyFont="1" applyFill="1" applyBorder="1" applyAlignment="1">
      <alignment vertical="center"/>
    </xf>
    <xf numFmtId="0" fontId="15" fillId="0" borderId="0" xfId="0" applyFont="1" applyFill="1" applyAlignment="1">
      <alignment vertical="center"/>
    </xf>
    <xf numFmtId="0" fontId="4" fillId="0" borderId="43" xfId="0" applyFont="1" applyFill="1" applyBorder="1" applyAlignment="1">
      <alignment horizontal="center" vertical="center"/>
    </xf>
    <xf numFmtId="4" fontId="4" fillId="0" borderId="43" xfId="0" applyNumberFormat="1" applyFont="1" applyFill="1" applyBorder="1" applyAlignment="1">
      <alignment vertical="center"/>
    </xf>
    <xf numFmtId="0" fontId="2" fillId="0" borderId="12" xfId="0" applyFont="1" applyFill="1" applyBorder="1" applyAlignment="1">
      <alignment horizontal="center" vertical="center"/>
    </xf>
    <xf numFmtId="4" fontId="2" fillId="0" borderId="12" xfId="0" applyNumberFormat="1" applyFont="1" applyFill="1" applyBorder="1" applyAlignment="1">
      <alignment vertical="center"/>
    </xf>
    <xf numFmtId="0" fontId="13" fillId="33" borderId="24" xfId="0" applyFont="1" applyFill="1" applyBorder="1" applyAlignment="1">
      <alignment horizontal="left" vertical="center" wrapText="1"/>
    </xf>
    <xf numFmtId="0" fontId="83" fillId="0" borderId="0" xfId="0" applyFont="1" applyAlignment="1">
      <alignment horizontal="center" vertical="center"/>
    </xf>
    <xf numFmtId="0" fontId="81" fillId="0" borderId="0" xfId="0" applyFont="1" applyAlignment="1">
      <alignment horizontal="center" vertical="center"/>
    </xf>
    <xf numFmtId="0" fontId="84" fillId="0" borderId="0" xfId="0" applyFont="1" applyAlignment="1">
      <alignment horizontal="center" vertical="center"/>
    </xf>
    <xf numFmtId="0" fontId="83" fillId="0" borderId="0" xfId="0" applyFont="1" applyAlignment="1">
      <alignment horizontal="left"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left" vertical="center"/>
    </xf>
    <xf numFmtId="0" fontId="0" fillId="36" borderId="46" xfId="0" applyFont="1" applyFill="1" applyBorder="1" applyAlignment="1">
      <alignment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left" vertical="center"/>
    </xf>
    <xf numFmtId="0" fontId="0" fillId="36" borderId="11" xfId="0" applyFont="1" applyFill="1" applyBorder="1" applyAlignment="1">
      <alignment vertical="center"/>
    </xf>
    <xf numFmtId="0" fontId="4" fillId="0" borderId="31" xfId="0" applyFont="1" applyFill="1" applyBorder="1" applyAlignment="1">
      <alignment horizontal="center" vertical="center"/>
    </xf>
    <xf numFmtId="0" fontId="13" fillId="0" borderId="11" xfId="0" applyFont="1" applyFill="1" applyBorder="1" applyAlignment="1">
      <alignment horizontal="left" vertical="center" wrapText="1"/>
    </xf>
    <xf numFmtId="0" fontId="15" fillId="0" borderId="11" xfId="0" applyFont="1" applyFill="1" applyBorder="1" applyAlignment="1">
      <alignment vertical="center"/>
    </xf>
    <xf numFmtId="0" fontId="15" fillId="0" borderId="11" xfId="0" applyFont="1" applyBorder="1" applyAlignment="1">
      <alignment vertical="center"/>
    </xf>
    <xf numFmtId="4" fontId="82" fillId="0" borderId="43" xfId="0" applyNumberFormat="1" applyFont="1" applyFill="1" applyBorder="1" applyAlignment="1">
      <alignment horizontal="right" vertical="center"/>
    </xf>
    <xf numFmtId="4" fontId="82" fillId="0" borderId="11" xfId="0" applyNumberFormat="1" applyFont="1" applyFill="1" applyBorder="1" applyAlignment="1">
      <alignment horizontal="right" vertical="center"/>
    </xf>
    <xf numFmtId="165" fontId="2" fillId="13" borderId="10" xfId="57" applyNumberFormat="1" applyFont="1" applyFill="1" applyBorder="1" applyAlignment="1">
      <alignment horizontal="left" wrapText="1"/>
      <protection/>
    </xf>
    <xf numFmtId="0" fontId="11" fillId="0" borderId="49" xfId="0" applyFont="1" applyFill="1" applyBorder="1" applyAlignment="1">
      <alignment horizontal="center" vertical="center"/>
    </xf>
    <xf numFmtId="0" fontId="2" fillId="0" borderId="12" xfId="0" applyFont="1" applyFill="1" applyBorder="1" applyAlignment="1">
      <alignment vertical="center" wrapText="1"/>
    </xf>
    <xf numFmtId="4" fontId="82" fillId="0" borderId="12" xfId="0" applyNumberFormat="1" applyFont="1" applyFill="1" applyBorder="1" applyAlignment="1">
      <alignment horizontal="right" vertical="center"/>
    </xf>
    <xf numFmtId="172" fontId="11" fillId="0" borderId="50" xfId="42" applyNumberFormat="1" applyFont="1" applyBorder="1" applyAlignment="1">
      <alignment vertical="center"/>
    </xf>
    <xf numFmtId="0" fontId="2" fillId="0" borderId="51" xfId="0" applyFont="1" applyFill="1" applyBorder="1" applyAlignment="1">
      <alignment vertical="top" wrapText="1"/>
    </xf>
    <xf numFmtId="4" fontId="2" fillId="0" borderId="15" xfId="57" applyFont="1" applyFill="1" applyBorder="1" applyAlignment="1">
      <alignment horizontal="left" vertical="top" wrapText="1"/>
      <protection/>
    </xf>
    <xf numFmtId="4" fontId="82" fillId="0" borderId="52" xfId="0" applyNumberFormat="1" applyFont="1" applyFill="1" applyBorder="1" applyAlignment="1">
      <alignment horizontal="right" vertical="center"/>
    </xf>
    <xf numFmtId="0" fontId="0" fillId="0" borderId="0" xfId="0" applyFont="1" applyFill="1" applyAlignment="1">
      <alignment vertical="center"/>
    </xf>
    <xf numFmtId="0" fontId="80"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49" fontId="2" fillId="0" borderId="10" xfId="0" applyNumberFormat="1" applyFont="1" applyFill="1" applyBorder="1" applyAlignment="1" applyProtection="1">
      <alignment horizontal="center" vertical="center"/>
      <protection hidden="1"/>
    </xf>
    <xf numFmtId="4" fontId="2" fillId="0" borderId="15" xfId="57" applyFont="1" applyFill="1" applyBorder="1" applyAlignment="1">
      <alignment horizontal="center" vertical="center"/>
      <protection/>
    </xf>
    <xf numFmtId="4" fontId="85" fillId="0" borderId="0" xfId="57" applyNumberFormat="1" applyFont="1" applyFill="1" applyAlignment="1">
      <alignment horizontal="right"/>
      <protection/>
    </xf>
    <xf numFmtId="0" fontId="72" fillId="0" borderId="0" xfId="0" applyFont="1" applyAlignment="1">
      <alignment vertical="center"/>
    </xf>
    <xf numFmtId="0" fontId="83" fillId="0" borderId="0" xfId="0" applyFont="1" applyAlignment="1">
      <alignment vertical="center"/>
    </xf>
    <xf numFmtId="0" fontId="4" fillId="0" borderId="53" xfId="0" applyFont="1" applyBorder="1" applyAlignment="1">
      <alignment horizontal="center" vertical="center"/>
    </xf>
    <xf numFmtId="0" fontId="13" fillId="0" borderId="46" xfId="0" applyFont="1" applyFill="1" applyBorder="1" applyAlignment="1">
      <alignment horizontal="left" vertical="center" wrapText="1"/>
    </xf>
    <xf numFmtId="0" fontId="15" fillId="0" borderId="46" xfId="0" applyFont="1" applyBorder="1" applyAlignment="1">
      <alignment vertical="center"/>
    </xf>
    <xf numFmtId="4" fontId="4" fillId="0" borderId="54" xfId="0" applyNumberFormat="1" applyFont="1" applyBorder="1" applyAlignment="1">
      <alignment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88" fillId="0" borderId="0" xfId="0" applyFont="1" applyFill="1" applyAlignment="1">
      <alignment horizontal="center" vertical="center"/>
    </xf>
    <xf numFmtId="4" fontId="2" fillId="33" borderId="55" xfId="0" applyNumberFormat="1"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1" xfId="57"/>
    <cellStyle name="Note" xfId="58"/>
    <cellStyle name="Output" xfId="59"/>
    <cellStyle name="Percent" xfId="60"/>
    <cellStyle name="Stil 1"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V542"/>
  <sheetViews>
    <sheetView tabSelected="1" zoomScaleSheetLayoutView="100" workbookViewId="0" topLeftCell="A1">
      <pane ySplit="2" topLeftCell="A3" activePane="bottomLeft" state="frozen"/>
      <selection pane="topLeft" activeCell="A1" sqref="A1"/>
      <selection pane="bottomLeft" activeCell="N4" sqref="N4"/>
    </sheetView>
  </sheetViews>
  <sheetFormatPr defaultColWidth="9.33203125" defaultRowHeight="11.25"/>
  <cols>
    <col min="1" max="1" width="6" style="21" customWidth="1"/>
    <col min="2" max="2" width="6" style="231" customWidth="1"/>
    <col min="3" max="3" width="9.83203125" style="192" bestFit="1" customWidth="1"/>
    <col min="4" max="4" width="4.33203125" style="21" bestFit="1" customWidth="1"/>
    <col min="5" max="5" width="10.83203125" style="49" bestFit="1" customWidth="1"/>
    <col min="6" max="6" width="52.83203125" style="11" customWidth="1"/>
    <col min="7" max="7" width="28.16015625" style="25" customWidth="1"/>
    <col min="8" max="8" width="5.16015625" style="25" customWidth="1"/>
    <col min="9" max="9" width="8.5" style="25" bestFit="1" customWidth="1"/>
    <col min="10" max="10" width="17.33203125" style="25" customWidth="1"/>
    <col min="11" max="11" width="21.33203125" style="41" customWidth="1"/>
    <col min="12" max="12" width="14.5" style="113" bestFit="1" customWidth="1"/>
    <col min="13" max="16384" width="9.33203125" style="25" customWidth="1"/>
  </cols>
  <sheetData>
    <row r="1" spans="1:12" s="108" customFormat="1" ht="11.25">
      <c r="A1" s="106" t="s">
        <v>2</v>
      </c>
      <c r="B1" s="230" t="s">
        <v>167</v>
      </c>
      <c r="C1" s="152" t="s">
        <v>56</v>
      </c>
      <c r="D1" s="106" t="s">
        <v>303</v>
      </c>
      <c r="E1" s="217"/>
      <c r="F1" s="107"/>
      <c r="K1" s="109"/>
      <c r="L1" s="119"/>
    </row>
    <row r="2" spans="1:11" ht="12" thickBot="1">
      <c r="A2" s="21" t="s">
        <v>2</v>
      </c>
      <c r="G2" s="29"/>
      <c r="H2" s="30"/>
      <c r="I2" s="31"/>
      <c r="J2" s="2"/>
      <c r="K2" s="2"/>
    </row>
    <row r="3" spans="1:12" s="32" customFormat="1" ht="27.75" customHeight="1">
      <c r="A3" s="21" t="s">
        <v>2</v>
      </c>
      <c r="B3" s="231"/>
      <c r="C3" s="192"/>
      <c r="D3" s="21" t="s">
        <v>13</v>
      </c>
      <c r="E3" s="172"/>
      <c r="F3" s="123" t="s">
        <v>340</v>
      </c>
      <c r="G3" s="124"/>
      <c r="H3" s="124"/>
      <c r="I3" s="124"/>
      <c r="J3" s="124"/>
      <c r="K3" s="125"/>
      <c r="L3" s="113"/>
    </row>
    <row r="4" spans="1:11" ht="53.25" customHeight="1" thickBot="1">
      <c r="A4" s="73" t="s">
        <v>2</v>
      </c>
      <c r="B4" s="232"/>
      <c r="D4" s="21" t="s">
        <v>13</v>
      </c>
      <c r="E4" s="126"/>
      <c r="F4" s="127" t="s">
        <v>380</v>
      </c>
      <c r="G4" s="128"/>
      <c r="H4" s="128"/>
      <c r="I4" s="128"/>
      <c r="J4" s="128"/>
      <c r="K4" s="234" t="s">
        <v>506</v>
      </c>
    </row>
    <row r="5" spans="1:11" ht="11.25">
      <c r="A5" s="73" t="s">
        <v>2</v>
      </c>
      <c r="B5" s="232"/>
      <c r="G5" s="29"/>
      <c r="H5" s="6"/>
      <c r="I5" s="7"/>
      <c r="J5" s="8"/>
      <c r="K5" s="8"/>
    </row>
    <row r="6" spans="1:11" ht="12" thickBot="1">
      <c r="A6" s="73" t="s">
        <v>2</v>
      </c>
      <c r="B6" s="232"/>
      <c r="D6" s="21" t="s">
        <v>13</v>
      </c>
      <c r="G6" s="29"/>
      <c r="H6" s="6"/>
      <c r="I6" s="7"/>
      <c r="J6" s="8"/>
      <c r="K6" s="8"/>
    </row>
    <row r="7" spans="1:12" s="22" customFormat="1" ht="24" customHeight="1" thickBot="1">
      <c r="A7" s="73" t="s">
        <v>2</v>
      </c>
      <c r="B7" s="232"/>
      <c r="C7" s="192"/>
      <c r="D7" s="21" t="s">
        <v>13</v>
      </c>
      <c r="E7" s="129"/>
      <c r="F7" s="191" t="s">
        <v>309</v>
      </c>
      <c r="G7" s="130"/>
      <c r="H7" s="130"/>
      <c r="I7" s="131"/>
      <c r="J7" s="131"/>
      <c r="K7" s="132"/>
      <c r="L7" s="113"/>
    </row>
    <row r="8" spans="1:14" s="54" customFormat="1" ht="19.5" customHeight="1">
      <c r="A8" s="73" t="s">
        <v>2</v>
      </c>
      <c r="B8" s="232"/>
      <c r="C8" s="192"/>
      <c r="D8" s="21" t="s">
        <v>13</v>
      </c>
      <c r="E8" s="168" t="s">
        <v>7</v>
      </c>
      <c r="F8" s="169" t="s">
        <v>312</v>
      </c>
      <c r="G8" s="174"/>
      <c r="H8" s="175"/>
      <c r="I8" s="176"/>
      <c r="J8" s="170"/>
      <c r="K8" s="171"/>
      <c r="L8" s="113"/>
      <c r="M8" s="110"/>
      <c r="N8" s="110"/>
    </row>
    <row r="9" spans="1:14" s="54" customFormat="1" ht="19.5" customHeight="1">
      <c r="A9" s="73" t="s">
        <v>2</v>
      </c>
      <c r="B9" s="232" t="s">
        <v>167</v>
      </c>
      <c r="C9" s="192"/>
      <c r="D9" s="21" t="s">
        <v>13</v>
      </c>
      <c r="E9" s="156" t="s">
        <v>167</v>
      </c>
      <c r="F9" s="157" t="s">
        <v>423</v>
      </c>
      <c r="G9" s="177"/>
      <c r="H9" s="178"/>
      <c r="I9" s="179"/>
      <c r="J9" s="206" t="s">
        <v>343</v>
      </c>
      <c r="K9" s="163">
        <f>SUMIF($B$69:$B$541,$B9,K$69:K$541)</f>
        <v>0</v>
      </c>
      <c r="L9" s="113"/>
      <c r="M9" s="110"/>
      <c r="N9" s="110"/>
    </row>
    <row r="10" spans="1:14" s="54" customFormat="1" ht="19.5" customHeight="1">
      <c r="A10" s="73" t="s">
        <v>2</v>
      </c>
      <c r="B10" s="232" t="s">
        <v>216</v>
      </c>
      <c r="C10" s="192"/>
      <c r="D10" s="21" t="s">
        <v>13</v>
      </c>
      <c r="E10" s="156" t="s">
        <v>216</v>
      </c>
      <c r="F10" s="157" t="s">
        <v>346</v>
      </c>
      <c r="G10" s="177"/>
      <c r="H10" s="178"/>
      <c r="I10" s="179"/>
      <c r="J10" s="206" t="s">
        <v>344</v>
      </c>
      <c r="K10" s="163">
        <f>SUMIF($B$69:$B$541,$B10,K$69:K$541)</f>
        <v>0</v>
      </c>
      <c r="L10" s="113"/>
      <c r="M10" s="110"/>
      <c r="N10" s="110"/>
    </row>
    <row r="11" spans="1:14" s="54" customFormat="1" ht="19.5" customHeight="1">
      <c r="A11" s="73" t="s">
        <v>2</v>
      </c>
      <c r="B11" s="232" t="s">
        <v>259</v>
      </c>
      <c r="C11" s="192"/>
      <c r="D11" s="21" t="s">
        <v>13</v>
      </c>
      <c r="E11" s="158" t="s">
        <v>259</v>
      </c>
      <c r="F11" s="159" t="s">
        <v>424</v>
      </c>
      <c r="G11" s="180"/>
      <c r="H11" s="181"/>
      <c r="I11" s="182"/>
      <c r="J11" s="207" t="s">
        <v>504</v>
      </c>
      <c r="K11" s="164">
        <f>SUMIF($B$69:$B$541,$B11,K$69:K$541)</f>
        <v>0</v>
      </c>
      <c r="L11" s="113"/>
      <c r="M11" s="110"/>
      <c r="N11" s="110"/>
    </row>
    <row r="12" spans="1:14" s="186" customFormat="1" ht="19.5" customHeight="1">
      <c r="A12" s="73" t="s">
        <v>2</v>
      </c>
      <c r="B12" s="232"/>
      <c r="C12" s="192"/>
      <c r="D12" s="21" t="s">
        <v>13</v>
      </c>
      <c r="E12" s="166" t="s">
        <v>8</v>
      </c>
      <c r="F12" s="167" t="s">
        <v>313</v>
      </c>
      <c r="G12" s="183"/>
      <c r="H12" s="184"/>
      <c r="I12" s="185"/>
      <c r="J12" s="155"/>
      <c r="K12" s="162"/>
      <c r="L12" s="113"/>
      <c r="M12" s="110"/>
      <c r="N12" s="110"/>
    </row>
    <row r="13" spans="1:14" s="186" customFormat="1" ht="19.5" customHeight="1">
      <c r="A13" s="73" t="s">
        <v>2</v>
      </c>
      <c r="B13" s="232" t="s">
        <v>17</v>
      </c>
      <c r="C13" s="192"/>
      <c r="D13" s="21" t="s">
        <v>13</v>
      </c>
      <c r="E13" s="156" t="s">
        <v>17</v>
      </c>
      <c r="F13" s="157" t="s">
        <v>425</v>
      </c>
      <c r="G13" s="177"/>
      <c r="H13" s="187"/>
      <c r="I13" s="188"/>
      <c r="J13" s="206" t="s">
        <v>381</v>
      </c>
      <c r="K13" s="163">
        <f>SUMIF($B$69:$B$541,$B13,K$69:K$541)</f>
        <v>0</v>
      </c>
      <c r="L13" s="113"/>
      <c r="M13" s="110"/>
      <c r="N13" s="110"/>
    </row>
    <row r="14" spans="1:14" s="54" customFormat="1" ht="19.5" customHeight="1">
      <c r="A14" s="73" t="s">
        <v>2</v>
      </c>
      <c r="B14" s="232" t="s">
        <v>70</v>
      </c>
      <c r="C14" s="192"/>
      <c r="D14" s="21" t="s">
        <v>13</v>
      </c>
      <c r="E14" s="156" t="s">
        <v>70</v>
      </c>
      <c r="F14" s="160" t="s">
        <v>426</v>
      </c>
      <c r="G14" s="177"/>
      <c r="H14" s="189"/>
      <c r="I14" s="190"/>
      <c r="J14" s="206" t="s">
        <v>382</v>
      </c>
      <c r="K14" s="163">
        <f>SUMIF($B$69:$B$541,$B14,K$69:K$541)</f>
        <v>0</v>
      </c>
      <c r="L14" s="113"/>
      <c r="M14" s="110"/>
      <c r="N14" s="110"/>
    </row>
    <row r="15" spans="1:12" s="54" customFormat="1" ht="19.5" customHeight="1">
      <c r="A15" s="73" t="s">
        <v>2</v>
      </c>
      <c r="B15" s="232" t="s">
        <v>55</v>
      </c>
      <c r="C15" s="192"/>
      <c r="D15" s="21" t="s">
        <v>13</v>
      </c>
      <c r="E15" s="209" t="s">
        <v>55</v>
      </c>
      <c r="F15" s="160" t="s">
        <v>427</v>
      </c>
      <c r="G15" s="210"/>
      <c r="H15" s="189"/>
      <c r="I15" s="190"/>
      <c r="J15" s="211" t="s">
        <v>345</v>
      </c>
      <c r="K15" s="212">
        <f>SUMIF($B$69:$B$541,$B15,K$69:K$541)</f>
        <v>0</v>
      </c>
      <c r="L15" s="113"/>
    </row>
    <row r="16" spans="1:12" s="54" customFormat="1" ht="19.5" customHeight="1">
      <c r="A16" s="73" t="s">
        <v>2</v>
      </c>
      <c r="B16" s="232" t="s">
        <v>383</v>
      </c>
      <c r="C16" s="192"/>
      <c r="D16" s="21" t="s">
        <v>13</v>
      </c>
      <c r="E16" s="209" t="s">
        <v>383</v>
      </c>
      <c r="F16" s="160" t="s">
        <v>413</v>
      </c>
      <c r="G16" s="210"/>
      <c r="H16" s="189"/>
      <c r="I16" s="190"/>
      <c r="J16" s="211" t="s">
        <v>384</v>
      </c>
      <c r="K16" s="212">
        <f>SUMIF($B$69:$B$541,$B16,K$69:K$541)</f>
        <v>0</v>
      </c>
      <c r="L16" s="113"/>
    </row>
    <row r="17" spans="1:12" s="54" customFormat="1" ht="19.5" customHeight="1">
      <c r="A17" s="73" t="s">
        <v>2</v>
      </c>
      <c r="B17" s="232" t="s">
        <v>383</v>
      </c>
      <c r="C17" s="192"/>
      <c r="D17" s="21" t="s">
        <v>13</v>
      </c>
      <c r="E17" s="161" t="s">
        <v>387</v>
      </c>
      <c r="F17" s="159" t="s">
        <v>428</v>
      </c>
      <c r="G17" s="180"/>
      <c r="H17" s="181"/>
      <c r="I17" s="182"/>
      <c r="J17" s="215" t="s">
        <v>389</v>
      </c>
      <c r="K17" s="164">
        <f>SUMIF($B$69:$B$541,$B17,K$69:K$541)</f>
        <v>0</v>
      </c>
      <c r="L17" s="113"/>
    </row>
    <row r="18" spans="1:14" s="186" customFormat="1" ht="19.5" customHeight="1">
      <c r="A18" s="73" t="s">
        <v>2</v>
      </c>
      <c r="B18" s="232"/>
      <c r="C18" s="192"/>
      <c r="D18" s="21" t="s">
        <v>13</v>
      </c>
      <c r="E18" s="166" t="s">
        <v>410</v>
      </c>
      <c r="F18" s="167" t="s">
        <v>411</v>
      </c>
      <c r="G18" s="183"/>
      <c r="H18" s="184"/>
      <c r="I18" s="185"/>
      <c r="J18" s="155"/>
      <c r="K18" s="162"/>
      <c r="L18" s="113"/>
      <c r="M18" s="110"/>
      <c r="N18" s="110"/>
    </row>
    <row r="19" spans="1:14" s="216" customFormat="1" ht="19.5" customHeight="1" thickBot="1">
      <c r="A19" s="73" t="s">
        <v>2</v>
      </c>
      <c r="B19" s="232"/>
      <c r="C19" s="192"/>
      <c r="D19" s="21" t="s">
        <v>13</v>
      </c>
      <c r="E19" s="156" t="s">
        <v>412</v>
      </c>
      <c r="F19" s="157" t="s">
        <v>414</v>
      </c>
      <c r="G19" s="177"/>
      <c r="H19" s="178"/>
      <c r="I19" s="179"/>
      <c r="J19" s="206" t="s">
        <v>415</v>
      </c>
      <c r="K19" s="163">
        <f>SUMIF($B$69:$B$541,$B19,K$69:K$541)</f>
        <v>0</v>
      </c>
      <c r="L19" s="113"/>
      <c r="M19" s="63"/>
      <c r="N19" s="63"/>
    </row>
    <row r="20" spans="1:12" s="54" customFormat="1" ht="24" customHeight="1" thickBot="1">
      <c r="A20" s="73" t="s">
        <v>2</v>
      </c>
      <c r="B20" s="232"/>
      <c r="C20" s="192"/>
      <c r="D20" s="21" t="s">
        <v>13</v>
      </c>
      <c r="E20" s="134"/>
      <c r="F20" s="133" t="s">
        <v>310</v>
      </c>
      <c r="G20" s="135"/>
      <c r="H20" s="136"/>
      <c r="I20" s="137"/>
      <c r="J20" s="138"/>
      <c r="K20" s="165">
        <f>SUM(K8:K19)</f>
        <v>0</v>
      </c>
      <c r="L20" s="113"/>
    </row>
    <row r="21" spans="1:11" ht="11.25">
      <c r="A21" s="73" t="s">
        <v>2</v>
      </c>
      <c r="B21" s="232"/>
      <c r="D21" s="21" t="s">
        <v>13</v>
      </c>
      <c r="G21" s="11"/>
      <c r="H21" s="11"/>
      <c r="I21" s="11"/>
      <c r="J21" s="11"/>
      <c r="K21" s="11"/>
    </row>
    <row r="22" spans="1:11" ht="11.25">
      <c r="A22" s="73" t="s">
        <v>2</v>
      </c>
      <c r="B22" s="232"/>
      <c r="C22" s="68"/>
      <c r="F22" s="50"/>
      <c r="G22" s="50"/>
      <c r="H22" s="50"/>
      <c r="I22" s="50"/>
      <c r="J22" s="50"/>
      <c r="K22" s="50"/>
    </row>
    <row r="23" spans="1:11" ht="11.25">
      <c r="A23" s="73" t="s">
        <v>2</v>
      </c>
      <c r="B23" s="232"/>
      <c r="C23" s="68"/>
      <c r="F23" s="50"/>
      <c r="G23" s="50"/>
      <c r="H23" s="50"/>
      <c r="I23" s="50"/>
      <c r="J23" s="50"/>
      <c r="K23" s="50"/>
    </row>
    <row r="24" spans="1:12" s="56" customFormat="1" ht="19.5" customHeight="1">
      <c r="A24" s="73" t="s">
        <v>2</v>
      </c>
      <c r="B24" s="232"/>
      <c r="C24" s="105"/>
      <c r="D24" s="73" t="s">
        <v>14</v>
      </c>
      <c r="E24" s="49"/>
      <c r="F24" s="104" t="s">
        <v>151</v>
      </c>
      <c r="G24" s="97" t="s">
        <v>152</v>
      </c>
      <c r="H24" s="33"/>
      <c r="I24" s="2"/>
      <c r="K24" s="43"/>
      <c r="L24" s="113"/>
    </row>
    <row r="25" spans="1:12" s="56" customFormat="1" ht="18.75" customHeight="1">
      <c r="A25" s="73" t="s">
        <v>2</v>
      </c>
      <c r="B25" s="232"/>
      <c r="C25" s="105"/>
      <c r="D25" s="73" t="s">
        <v>14</v>
      </c>
      <c r="E25" s="49"/>
      <c r="F25" s="98" t="s">
        <v>153</v>
      </c>
      <c r="G25" s="139"/>
      <c r="H25" s="33"/>
      <c r="I25" s="2"/>
      <c r="K25" s="43"/>
      <c r="L25" s="113"/>
    </row>
    <row r="26" spans="1:12" s="56" customFormat="1" ht="18.75" customHeight="1">
      <c r="A26" s="73" t="s">
        <v>2</v>
      </c>
      <c r="B26" s="232"/>
      <c r="C26" s="105"/>
      <c r="D26" s="73" t="s">
        <v>14</v>
      </c>
      <c r="E26" s="49"/>
      <c r="F26" s="98" t="s">
        <v>154</v>
      </c>
      <c r="G26" s="139"/>
      <c r="H26" s="33"/>
      <c r="I26" s="2"/>
      <c r="K26" s="43"/>
      <c r="L26" s="120"/>
    </row>
    <row r="27" spans="1:12" s="56" customFormat="1" ht="18.75" customHeight="1">
      <c r="A27" s="73" t="s">
        <v>2</v>
      </c>
      <c r="B27" s="232"/>
      <c r="C27" s="105"/>
      <c r="D27" s="73" t="s">
        <v>14</v>
      </c>
      <c r="E27" s="49"/>
      <c r="F27" s="98" t="s">
        <v>155</v>
      </c>
      <c r="G27" s="139"/>
      <c r="H27" s="33"/>
      <c r="I27" s="34"/>
      <c r="L27" s="120"/>
    </row>
    <row r="28" spans="1:12" s="56" customFormat="1" ht="18.75" customHeight="1">
      <c r="A28" s="73" t="s">
        <v>2</v>
      </c>
      <c r="B28" s="232"/>
      <c r="C28" s="105"/>
      <c r="D28" s="73" t="s">
        <v>14</v>
      </c>
      <c r="E28" s="49"/>
      <c r="F28" s="99" t="s">
        <v>156</v>
      </c>
      <c r="G28" s="139"/>
      <c r="H28" s="33"/>
      <c r="I28" s="29"/>
      <c r="L28" s="120"/>
    </row>
    <row r="29" spans="1:12" s="56" customFormat="1" ht="18.75" customHeight="1">
      <c r="A29" s="73" t="s">
        <v>2</v>
      </c>
      <c r="B29" s="232"/>
      <c r="C29" s="105"/>
      <c r="D29" s="73" t="s">
        <v>14</v>
      </c>
      <c r="E29" s="49"/>
      <c r="F29" s="98" t="s">
        <v>157</v>
      </c>
      <c r="G29" s="139"/>
      <c r="H29" s="33"/>
      <c r="I29" s="35"/>
      <c r="L29" s="120"/>
    </row>
    <row r="30" spans="1:12" s="56" customFormat="1" ht="18.75" customHeight="1">
      <c r="A30" s="73" t="s">
        <v>2</v>
      </c>
      <c r="B30" s="232"/>
      <c r="C30" s="105"/>
      <c r="D30" s="73" t="s">
        <v>14</v>
      </c>
      <c r="E30" s="49"/>
      <c r="F30" s="98" t="s">
        <v>158</v>
      </c>
      <c r="G30" s="139"/>
      <c r="H30" s="33"/>
      <c r="I30" s="2"/>
      <c r="K30" s="43"/>
      <c r="L30" s="120"/>
    </row>
    <row r="31" spans="1:12" s="56" customFormat="1" ht="18.75" customHeight="1">
      <c r="A31" s="73" t="s">
        <v>2</v>
      </c>
      <c r="B31" s="232"/>
      <c r="C31" s="105"/>
      <c r="D31" s="73" t="s">
        <v>14</v>
      </c>
      <c r="E31" s="49"/>
      <c r="F31" s="98" t="s">
        <v>159</v>
      </c>
      <c r="G31" s="139"/>
      <c r="H31" s="33"/>
      <c r="I31" s="2"/>
      <c r="K31" s="43"/>
      <c r="L31" s="120"/>
    </row>
    <row r="32" spans="1:12" s="56" customFormat="1" ht="18.75" customHeight="1">
      <c r="A32" s="73" t="s">
        <v>2</v>
      </c>
      <c r="B32" s="232"/>
      <c r="C32" s="105"/>
      <c r="D32" s="73" t="s">
        <v>14</v>
      </c>
      <c r="E32" s="49"/>
      <c r="F32" s="98" t="s">
        <v>160</v>
      </c>
      <c r="G32" s="139"/>
      <c r="H32" s="33"/>
      <c r="I32" s="2"/>
      <c r="K32" s="43"/>
      <c r="L32" s="120"/>
    </row>
    <row r="33" spans="1:12" s="56" customFormat="1" ht="18.75" customHeight="1">
      <c r="A33" s="73" t="s">
        <v>2</v>
      </c>
      <c r="B33" s="232"/>
      <c r="C33" s="105"/>
      <c r="D33" s="73" t="s">
        <v>14</v>
      </c>
      <c r="E33" s="49"/>
      <c r="F33" s="98" t="s">
        <v>161</v>
      </c>
      <c r="G33" s="139"/>
      <c r="H33" s="33"/>
      <c r="I33" s="34"/>
      <c r="L33" s="120"/>
    </row>
    <row r="34" spans="1:12" s="56" customFormat="1" ht="18.75" customHeight="1">
      <c r="A34" s="73" t="s">
        <v>2</v>
      </c>
      <c r="B34" s="232"/>
      <c r="C34" s="105"/>
      <c r="D34" s="73" t="s">
        <v>14</v>
      </c>
      <c r="E34" s="49"/>
      <c r="F34" s="98" t="s">
        <v>311</v>
      </c>
      <c r="G34" s="139"/>
      <c r="H34" s="33"/>
      <c r="I34" s="29"/>
      <c r="L34" s="120"/>
    </row>
    <row r="35" spans="1:12" s="56" customFormat="1" ht="18.75" customHeight="1">
      <c r="A35" s="73" t="s">
        <v>2</v>
      </c>
      <c r="B35" s="232"/>
      <c r="C35" s="105"/>
      <c r="D35" s="73" t="s">
        <v>14</v>
      </c>
      <c r="E35" s="49"/>
      <c r="F35" s="98" t="s">
        <v>162</v>
      </c>
      <c r="G35" s="139"/>
      <c r="H35" s="33"/>
      <c r="I35" s="29"/>
      <c r="L35" s="120"/>
    </row>
    <row r="36" spans="1:12" s="56" customFormat="1" ht="18.75" customHeight="1">
      <c r="A36" s="73" t="s">
        <v>2</v>
      </c>
      <c r="B36" s="232"/>
      <c r="C36" s="105"/>
      <c r="D36" s="73" t="s">
        <v>14</v>
      </c>
      <c r="E36" s="49"/>
      <c r="F36" s="98" t="s">
        <v>163</v>
      </c>
      <c r="G36" s="139"/>
      <c r="H36" s="33"/>
      <c r="I36" s="34"/>
      <c r="K36" s="43"/>
      <c r="L36" s="120"/>
    </row>
    <row r="37" spans="1:12" s="56" customFormat="1" ht="18.75" customHeight="1">
      <c r="A37" s="73" t="s">
        <v>2</v>
      </c>
      <c r="B37" s="232"/>
      <c r="C37" s="105"/>
      <c r="D37" s="73" t="s">
        <v>14</v>
      </c>
      <c r="E37" s="218"/>
      <c r="F37" s="98" t="s">
        <v>164</v>
      </c>
      <c r="G37" s="139"/>
      <c r="H37" s="33"/>
      <c r="I37" s="29"/>
      <c r="K37" s="43"/>
      <c r="L37" s="120"/>
    </row>
    <row r="38" spans="1:12" s="56" customFormat="1" ht="26.25" customHeight="1">
      <c r="A38" s="73" t="s">
        <v>2</v>
      </c>
      <c r="B38" s="232"/>
      <c r="C38" s="105"/>
      <c r="D38" s="73" t="s">
        <v>14</v>
      </c>
      <c r="E38" s="218"/>
      <c r="F38" s="98" t="s">
        <v>165</v>
      </c>
      <c r="G38" s="140"/>
      <c r="H38" s="33"/>
      <c r="I38" s="29"/>
      <c r="K38" s="43"/>
      <c r="L38" s="120"/>
    </row>
    <row r="39" spans="1:12" s="56" customFormat="1" ht="12">
      <c r="A39" s="73" t="s">
        <v>2</v>
      </c>
      <c r="B39" s="232"/>
      <c r="C39" s="105"/>
      <c r="D39" s="73" t="s">
        <v>14</v>
      </c>
      <c r="E39" s="218"/>
      <c r="F39" s="141"/>
      <c r="G39" s="54"/>
      <c r="H39" s="9"/>
      <c r="I39" s="29"/>
      <c r="K39" s="43"/>
      <c r="L39" s="120"/>
    </row>
    <row r="40" spans="1:12" s="56" customFormat="1" ht="12">
      <c r="A40" s="73" t="s">
        <v>2</v>
      </c>
      <c r="B40" s="232"/>
      <c r="C40" s="105"/>
      <c r="D40" s="73" t="s">
        <v>14</v>
      </c>
      <c r="E40" s="218"/>
      <c r="F40" s="54"/>
      <c r="G40" s="142"/>
      <c r="H40" s="9"/>
      <c r="I40" s="29"/>
      <c r="K40" s="43"/>
      <c r="L40" s="120"/>
    </row>
    <row r="41" spans="1:12" s="56" customFormat="1" ht="12">
      <c r="A41" s="73" t="s">
        <v>2</v>
      </c>
      <c r="B41" s="232"/>
      <c r="C41" s="105"/>
      <c r="D41" s="73" t="s">
        <v>14</v>
      </c>
      <c r="E41" s="218"/>
      <c r="F41" s="51"/>
      <c r="G41" s="100" t="s">
        <v>166</v>
      </c>
      <c r="H41" s="9"/>
      <c r="I41" s="29"/>
      <c r="K41" s="43"/>
      <c r="L41" s="120"/>
    </row>
    <row r="42" spans="1:12" s="56" customFormat="1" ht="11.25">
      <c r="A42" s="73" t="s">
        <v>2</v>
      </c>
      <c r="B42" s="232"/>
      <c r="C42" s="105"/>
      <c r="D42" s="73" t="s">
        <v>14</v>
      </c>
      <c r="E42" s="218"/>
      <c r="F42" s="81"/>
      <c r="G42" s="63"/>
      <c r="H42" s="9"/>
      <c r="I42" s="29"/>
      <c r="K42" s="43"/>
      <c r="L42" s="120"/>
    </row>
    <row r="43" spans="1:11" ht="11.25">
      <c r="A43" s="73" t="s">
        <v>2</v>
      </c>
      <c r="B43" s="232"/>
      <c r="C43" s="224"/>
      <c r="D43" s="73"/>
      <c r="F43" s="103"/>
      <c r="G43" s="29"/>
      <c r="H43" s="33"/>
      <c r="I43" s="31"/>
      <c r="J43" s="2"/>
      <c r="K43" s="101"/>
    </row>
    <row r="44" spans="1:255" s="32" customFormat="1" ht="12">
      <c r="A44" s="74" t="s">
        <v>2</v>
      </c>
      <c r="B44" s="233"/>
      <c r="C44" s="193" t="s">
        <v>293</v>
      </c>
      <c r="D44" s="96" t="s">
        <v>13</v>
      </c>
      <c r="E44" s="226"/>
      <c r="F44" s="227" t="s">
        <v>307</v>
      </c>
      <c r="G44" s="228"/>
      <c r="H44" s="228"/>
      <c r="I44" s="228"/>
      <c r="J44" s="228"/>
      <c r="K44" s="229"/>
      <c r="L44" s="114"/>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row>
    <row r="45" spans="1:12" s="32" customFormat="1" ht="15" customHeight="1">
      <c r="A45" s="74" t="s">
        <v>2</v>
      </c>
      <c r="B45" s="233"/>
      <c r="C45" s="192" t="s">
        <v>284</v>
      </c>
      <c r="D45" s="96" t="s">
        <v>13</v>
      </c>
      <c r="E45" s="196" t="s">
        <v>284</v>
      </c>
      <c r="F45" s="197" t="s">
        <v>295</v>
      </c>
      <c r="G45" s="198"/>
      <c r="H45" s="198"/>
      <c r="I45" s="198"/>
      <c r="J45" s="198"/>
      <c r="K45" s="154">
        <f aca="true" t="shared" si="0" ref="K45:K50">SUMIF($C$69:$C$541,$C45,K$69:K$541)</f>
        <v>0</v>
      </c>
      <c r="L45" s="113"/>
    </row>
    <row r="46" spans="1:12" s="32" customFormat="1" ht="15" customHeight="1">
      <c r="A46" s="74" t="s">
        <v>2</v>
      </c>
      <c r="B46" s="233"/>
      <c r="C46" s="192" t="s">
        <v>341</v>
      </c>
      <c r="D46" s="96" t="s">
        <v>13</v>
      </c>
      <c r="E46" s="199" t="s">
        <v>341</v>
      </c>
      <c r="F46" s="200" t="s">
        <v>342</v>
      </c>
      <c r="G46" s="201"/>
      <c r="H46" s="201"/>
      <c r="I46" s="201"/>
      <c r="J46" s="201"/>
      <c r="K46" s="154">
        <f t="shared" si="0"/>
        <v>0</v>
      </c>
      <c r="L46" s="113"/>
    </row>
    <row r="47" spans="1:12" s="32" customFormat="1" ht="15" customHeight="1">
      <c r="A47" s="74" t="s">
        <v>2</v>
      </c>
      <c r="B47" s="233"/>
      <c r="C47" s="192" t="s">
        <v>290</v>
      </c>
      <c r="D47" s="96" t="s">
        <v>13</v>
      </c>
      <c r="E47" s="199" t="s">
        <v>290</v>
      </c>
      <c r="F47" s="200" t="s">
        <v>296</v>
      </c>
      <c r="G47" s="201"/>
      <c r="H47" s="201"/>
      <c r="I47" s="201"/>
      <c r="J47" s="201"/>
      <c r="K47" s="154">
        <f t="shared" si="0"/>
        <v>0</v>
      </c>
      <c r="L47" s="113"/>
    </row>
    <row r="48" spans="1:12" s="32" customFormat="1" ht="15" customHeight="1">
      <c r="A48" s="74" t="s">
        <v>2</v>
      </c>
      <c r="B48" s="233"/>
      <c r="C48" s="192" t="s">
        <v>291</v>
      </c>
      <c r="D48" s="96" t="s">
        <v>13</v>
      </c>
      <c r="E48" s="199" t="s">
        <v>291</v>
      </c>
      <c r="F48" s="200" t="s">
        <v>296</v>
      </c>
      <c r="G48" s="201"/>
      <c r="H48" s="201"/>
      <c r="I48" s="201"/>
      <c r="J48" s="201"/>
      <c r="K48" s="154">
        <f t="shared" si="0"/>
        <v>0</v>
      </c>
      <c r="L48" s="113"/>
    </row>
    <row r="49" spans="1:12" s="32" customFormat="1" ht="15" customHeight="1">
      <c r="A49" s="74" t="s">
        <v>2</v>
      </c>
      <c r="B49" s="233"/>
      <c r="C49" s="192" t="s">
        <v>292</v>
      </c>
      <c r="D49" s="96" t="s">
        <v>13</v>
      </c>
      <c r="E49" s="199" t="s">
        <v>292</v>
      </c>
      <c r="F49" s="200" t="s">
        <v>296</v>
      </c>
      <c r="G49" s="201"/>
      <c r="H49" s="201"/>
      <c r="I49" s="201"/>
      <c r="J49" s="201"/>
      <c r="K49" s="154">
        <f t="shared" si="0"/>
        <v>0</v>
      </c>
      <c r="L49" s="113"/>
    </row>
    <row r="50" spans="1:12" s="32" customFormat="1" ht="15" customHeight="1">
      <c r="A50" s="74" t="s">
        <v>2</v>
      </c>
      <c r="B50" s="233"/>
      <c r="C50" s="192" t="s">
        <v>395</v>
      </c>
      <c r="D50" s="96" t="s">
        <v>13</v>
      </c>
      <c r="E50" s="199" t="s">
        <v>395</v>
      </c>
      <c r="F50" s="200" t="s">
        <v>396</v>
      </c>
      <c r="G50" s="201"/>
      <c r="H50" s="201"/>
      <c r="I50" s="201"/>
      <c r="J50" s="201"/>
      <c r="K50" s="154">
        <f t="shared" si="0"/>
        <v>0</v>
      </c>
      <c r="L50" s="113"/>
    </row>
    <row r="51" spans="1:255" s="32" customFormat="1" ht="15" customHeight="1">
      <c r="A51" s="74" t="s">
        <v>2</v>
      </c>
      <c r="B51" s="233"/>
      <c r="C51" s="193" t="s">
        <v>293</v>
      </c>
      <c r="D51" s="96" t="s">
        <v>13</v>
      </c>
      <c r="E51" s="202"/>
      <c r="F51" s="203" t="s">
        <v>503</v>
      </c>
      <c r="G51" s="204"/>
      <c r="H51" s="205"/>
      <c r="I51" s="205"/>
      <c r="J51" s="205"/>
      <c r="K51" s="143">
        <f>SUM(K45:K50)</f>
        <v>0</v>
      </c>
      <c r="L51" s="114"/>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0"/>
      <c r="IP51" s="110"/>
      <c r="IQ51" s="110"/>
      <c r="IR51" s="110"/>
      <c r="IS51" s="110"/>
      <c r="IT51" s="110"/>
      <c r="IU51" s="110"/>
    </row>
    <row r="52" spans="1:11" ht="11.25">
      <c r="A52" s="73" t="s">
        <v>2</v>
      </c>
      <c r="B52" s="232"/>
      <c r="C52" s="225"/>
      <c r="D52" s="96" t="s">
        <v>13</v>
      </c>
      <c r="F52" s="103"/>
      <c r="G52" s="29"/>
      <c r="H52" s="33"/>
      <c r="I52" s="31"/>
      <c r="J52" s="2"/>
      <c r="K52" s="101"/>
    </row>
    <row r="53" spans="1:11" ht="11.25">
      <c r="A53" s="73" t="s">
        <v>2</v>
      </c>
      <c r="B53" s="232"/>
      <c r="C53" s="224"/>
      <c r="D53" s="73"/>
      <c r="F53" s="103"/>
      <c r="G53" s="29"/>
      <c r="H53" s="33"/>
      <c r="I53" s="31"/>
      <c r="J53" s="2"/>
      <c r="K53" s="101"/>
    </row>
    <row r="54" spans="1:11" ht="11.25">
      <c r="A54" s="73" t="s">
        <v>2</v>
      </c>
      <c r="B54" s="232"/>
      <c r="C54" s="68"/>
      <c r="D54" s="73" t="s">
        <v>14</v>
      </c>
      <c r="E54" s="37"/>
      <c r="F54" s="46" t="s">
        <v>432</v>
      </c>
      <c r="G54" s="28"/>
      <c r="H54" s="28"/>
      <c r="I54" s="28"/>
      <c r="J54" s="28"/>
      <c r="K54" s="52"/>
    </row>
    <row r="55" spans="1:11" ht="11.25">
      <c r="A55" s="73" t="s">
        <v>2</v>
      </c>
      <c r="B55" s="232"/>
      <c r="C55" s="68"/>
      <c r="D55" s="73" t="s">
        <v>14</v>
      </c>
      <c r="E55" s="37"/>
      <c r="F55" s="12"/>
      <c r="K55" s="8"/>
    </row>
    <row r="56" spans="1:11" ht="135">
      <c r="A56" s="73" t="s">
        <v>2</v>
      </c>
      <c r="B56" s="232"/>
      <c r="C56" s="68"/>
      <c r="D56" s="73" t="s">
        <v>14</v>
      </c>
      <c r="E56" s="219" t="s">
        <v>24</v>
      </c>
      <c r="F56" s="10" t="s">
        <v>23</v>
      </c>
      <c r="G56" s="10"/>
      <c r="H56" s="10"/>
      <c r="I56" s="10"/>
      <c r="J56" s="10"/>
      <c r="K56" s="8"/>
    </row>
    <row r="57" spans="1:11" ht="191.25">
      <c r="A57" s="73" t="s">
        <v>2</v>
      </c>
      <c r="B57" s="232"/>
      <c r="C57" s="68"/>
      <c r="D57" s="73" t="s">
        <v>14</v>
      </c>
      <c r="E57" s="219" t="s">
        <v>27</v>
      </c>
      <c r="F57" s="102" t="s">
        <v>297</v>
      </c>
      <c r="G57" s="102"/>
      <c r="H57" s="102"/>
      <c r="I57" s="102"/>
      <c r="J57" s="102"/>
      <c r="K57" s="8"/>
    </row>
    <row r="58" spans="1:11" ht="135">
      <c r="A58" s="73" t="s">
        <v>2</v>
      </c>
      <c r="B58" s="232"/>
      <c r="C58" s="68"/>
      <c r="D58" s="73" t="s">
        <v>14</v>
      </c>
      <c r="E58" s="219" t="s">
        <v>57</v>
      </c>
      <c r="F58" s="102" t="s">
        <v>15</v>
      </c>
      <c r="G58" s="102"/>
      <c r="H58" s="102"/>
      <c r="I58" s="102"/>
      <c r="J58" s="102"/>
      <c r="K58" s="8"/>
    </row>
    <row r="59" spans="1:11" ht="45">
      <c r="A59" s="73" t="s">
        <v>2</v>
      </c>
      <c r="B59" s="232"/>
      <c r="C59" s="68"/>
      <c r="D59" s="73" t="s">
        <v>14</v>
      </c>
      <c r="E59" s="219" t="s">
        <v>58</v>
      </c>
      <c r="F59" s="10" t="s">
        <v>0</v>
      </c>
      <c r="G59" s="10"/>
      <c r="H59" s="10"/>
      <c r="I59" s="10"/>
      <c r="J59" s="10"/>
      <c r="K59" s="8"/>
    </row>
    <row r="60" spans="1:11" ht="67.5">
      <c r="A60" s="73" t="s">
        <v>2</v>
      </c>
      <c r="B60" s="232"/>
      <c r="C60" s="68"/>
      <c r="D60" s="73" t="s">
        <v>14</v>
      </c>
      <c r="E60" s="219" t="s">
        <v>59</v>
      </c>
      <c r="F60" s="10" t="s">
        <v>308</v>
      </c>
      <c r="G60" s="10"/>
      <c r="H60" s="10"/>
      <c r="I60" s="10"/>
      <c r="J60" s="10"/>
      <c r="K60" s="8"/>
    </row>
    <row r="61" spans="1:11" ht="45">
      <c r="A61" s="73" t="s">
        <v>2</v>
      </c>
      <c r="B61" s="232"/>
      <c r="C61" s="68"/>
      <c r="D61" s="73" t="s">
        <v>14</v>
      </c>
      <c r="E61" s="219" t="s">
        <v>60</v>
      </c>
      <c r="F61" s="10" t="s">
        <v>298</v>
      </c>
      <c r="G61" s="10"/>
      <c r="H61" s="10"/>
      <c r="I61" s="10"/>
      <c r="J61" s="10"/>
      <c r="K61" s="8"/>
    </row>
    <row r="62" spans="1:11" ht="33.75">
      <c r="A62" s="73" t="s">
        <v>2</v>
      </c>
      <c r="B62" s="232"/>
      <c r="C62" s="68"/>
      <c r="D62" s="73" t="s">
        <v>14</v>
      </c>
      <c r="E62" s="219" t="s">
        <v>61</v>
      </c>
      <c r="F62" s="10" t="s">
        <v>299</v>
      </c>
      <c r="G62" s="10"/>
      <c r="H62" s="10"/>
      <c r="I62" s="10"/>
      <c r="J62" s="10"/>
      <c r="K62" s="8"/>
    </row>
    <row r="63" spans="1:11" ht="22.5">
      <c r="A63" s="73" t="s">
        <v>2</v>
      </c>
      <c r="B63" s="232"/>
      <c r="C63" s="68"/>
      <c r="D63" s="73" t="s">
        <v>14</v>
      </c>
      <c r="E63" s="219" t="s">
        <v>62</v>
      </c>
      <c r="F63" s="10" t="s">
        <v>16</v>
      </c>
      <c r="G63" s="10"/>
      <c r="H63" s="10"/>
      <c r="I63" s="10"/>
      <c r="J63" s="10"/>
      <c r="K63" s="8"/>
    </row>
    <row r="64" spans="1:11" ht="45">
      <c r="A64" s="73" t="s">
        <v>2</v>
      </c>
      <c r="B64" s="232"/>
      <c r="C64" s="68"/>
      <c r="D64" s="73" t="s">
        <v>14</v>
      </c>
      <c r="E64" s="219" t="s">
        <v>63</v>
      </c>
      <c r="F64" s="10" t="s">
        <v>300</v>
      </c>
      <c r="G64" s="10"/>
      <c r="H64" s="10"/>
      <c r="I64" s="10"/>
      <c r="J64" s="10"/>
      <c r="K64" s="8"/>
    </row>
    <row r="65" spans="1:11" ht="135">
      <c r="A65" s="73" t="s">
        <v>2</v>
      </c>
      <c r="B65" s="232"/>
      <c r="C65" s="68"/>
      <c r="D65" s="73" t="s">
        <v>14</v>
      </c>
      <c r="E65" s="219" t="s">
        <v>64</v>
      </c>
      <c r="F65" s="10" t="s">
        <v>302</v>
      </c>
      <c r="G65" s="112"/>
      <c r="H65" s="112"/>
      <c r="I65" s="112"/>
      <c r="J65" s="112"/>
      <c r="K65" s="8"/>
    </row>
    <row r="66" spans="1:11" ht="22.5">
      <c r="A66" s="73" t="s">
        <v>2</v>
      </c>
      <c r="B66" s="232"/>
      <c r="C66" s="68"/>
      <c r="D66" s="73" t="s">
        <v>14</v>
      </c>
      <c r="E66" s="219" t="s">
        <v>304</v>
      </c>
      <c r="F66" s="9" t="s">
        <v>305</v>
      </c>
      <c r="G66" s="111"/>
      <c r="H66" s="111"/>
      <c r="I66" s="111"/>
      <c r="J66" s="111"/>
      <c r="K66" s="42"/>
    </row>
    <row r="67" spans="1:12" ht="11.25">
      <c r="A67" s="73" t="s">
        <v>2</v>
      </c>
      <c r="B67" s="232"/>
      <c r="C67" s="224"/>
      <c r="D67" s="69"/>
      <c r="E67" s="220"/>
      <c r="L67" s="120"/>
    </row>
    <row r="68" spans="1:12" ht="11.25">
      <c r="A68" s="73" t="s">
        <v>2</v>
      </c>
      <c r="B68" s="232"/>
      <c r="C68" s="68"/>
      <c r="E68" s="37"/>
      <c r="F68" s="12"/>
      <c r="G68" s="9"/>
      <c r="H68" s="6"/>
      <c r="I68" s="7"/>
      <c r="J68" s="8"/>
      <c r="K68" s="42"/>
      <c r="L68" s="118"/>
    </row>
    <row r="69" spans="1:11" ht="19.5">
      <c r="A69" s="73" t="s">
        <v>2</v>
      </c>
      <c r="B69" s="232"/>
      <c r="D69" s="73" t="s">
        <v>13</v>
      </c>
      <c r="E69" s="26" t="s">
        <v>3</v>
      </c>
      <c r="F69" s="26" t="s">
        <v>6</v>
      </c>
      <c r="G69" s="26" t="s">
        <v>301</v>
      </c>
      <c r="H69" s="26" t="s">
        <v>4</v>
      </c>
      <c r="I69" s="27" t="s">
        <v>5</v>
      </c>
      <c r="J69" s="27" t="s">
        <v>11</v>
      </c>
      <c r="K69" s="27" t="s">
        <v>12</v>
      </c>
    </row>
    <row r="70" spans="1:4" ht="11.25">
      <c r="A70" s="73" t="s">
        <v>2</v>
      </c>
      <c r="B70" s="232"/>
      <c r="D70" s="73" t="s">
        <v>13</v>
      </c>
    </row>
    <row r="71" spans="1:256" ht="22.5">
      <c r="A71" s="21" t="s">
        <v>2</v>
      </c>
      <c r="B71" s="232" t="s">
        <v>167</v>
      </c>
      <c r="C71" s="192" t="s">
        <v>284</v>
      </c>
      <c r="D71" s="73" t="s">
        <v>13</v>
      </c>
      <c r="E71" s="144" t="s">
        <v>167</v>
      </c>
      <c r="F71" s="145" t="str">
        <f>UPPER(F9)</f>
        <v>REKONSTR. PODNE KERAMIKE U TUŠEVIMA I NOGOPERIMA UZ VANJSKE BAZENE HOTELA ALBATROS</v>
      </c>
      <c r="G71" s="146"/>
      <c r="H71" s="146"/>
      <c r="I71" s="147"/>
      <c r="J71" s="148"/>
      <c r="K71" s="149"/>
      <c r="L71" s="55"/>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row>
    <row r="72" spans="1:12" ht="11.25">
      <c r="A72" s="73" t="s">
        <v>2</v>
      </c>
      <c r="B72" s="232" t="s">
        <v>167</v>
      </c>
      <c r="C72" s="68"/>
      <c r="D72" s="73"/>
      <c r="K72" s="8"/>
      <c r="L72" s="117"/>
    </row>
    <row r="73" spans="1:12" s="1" customFormat="1" ht="11.25">
      <c r="A73" s="73" t="s">
        <v>2</v>
      </c>
      <c r="B73" s="232" t="s">
        <v>167</v>
      </c>
      <c r="C73" s="192"/>
      <c r="D73" s="21" t="s">
        <v>13</v>
      </c>
      <c r="E73" s="173" t="s">
        <v>168</v>
      </c>
      <c r="F73" s="58" t="s">
        <v>228</v>
      </c>
      <c r="G73" s="48"/>
      <c r="H73" s="5" t="s">
        <v>9</v>
      </c>
      <c r="I73" s="3">
        <f>12.5+7.25+7.25+6.25+38.5+7.25</f>
        <v>79</v>
      </c>
      <c r="J73" s="150"/>
      <c r="K73" s="151">
        <f>$I73*J73</f>
        <v>0</v>
      </c>
      <c r="L73" s="115"/>
    </row>
    <row r="74" spans="1:12" s="1" customFormat="1" ht="157.5">
      <c r="A74" s="73" t="s">
        <v>2</v>
      </c>
      <c r="B74" s="232" t="s">
        <v>167</v>
      </c>
      <c r="C74" s="68"/>
      <c r="D74" s="21" t="s">
        <v>14</v>
      </c>
      <c r="E74" s="38"/>
      <c r="F74" s="16" t="s">
        <v>433</v>
      </c>
      <c r="G74" s="70" t="s">
        <v>68</v>
      </c>
      <c r="H74" s="17"/>
      <c r="I74" s="14"/>
      <c r="J74" s="15"/>
      <c r="K74" s="36"/>
      <c r="L74" s="115"/>
    </row>
    <row r="75" spans="1:12" ht="11.25">
      <c r="A75" s="73" t="s">
        <v>2</v>
      </c>
      <c r="B75" s="232" t="s">
        <v>167</v>
      </c>
      <c r="C75" s="68"/>
      <c r="D75" s="21" t="s">
        <v>14</v>
      </c>
      <c r="E75" s="37"/>
      <c r="F75" s="76" t="s">
        <v>230</v>
      </c>
      <c r="G75" s="9"/>
      <c r="H75" s="6"/>
      <c r="I75" s="7"/>
      <c r="J75" s="8"/>
      <c r="K75" s="42"/>
      <c r="L75" s="118"/>
    </row>
    <row r="76" spans="1:12" ht="11.25">
      <c r="A76" s="73" t="s">
        <v>2</v>
      </c>
      <c r="B76" s="232" t="s">
        <v>167</v>
      </c>
      <c r="C76" s="68"/>
      <c r="D76" s="21" t="s">
        <v>14</v>
      </c>
      <c r="E76" s="37"/>
      <c r="F76" s="76" t="s">
        <v>229</v>
      </c>
      <c r="G76" s="9"/>
      <c r="H76" s="6"/>
      <c r="I76" s="7"/>
      <c r="J76" s="8"/>
      <c r="K76" s="42"/>
      <c r="L76" s="118"/>
    </row>
    <row r="77" spans="1:12" ht="11.25">
      <c r="A77" s="73" t="s">
        <v>2</v>
      </c>
      <c r="B77" s="232" t="s">
        <v>167</v>
      </c>
      <c r="C77" s="68"/>
      <c r="D77" s="21" t="s">
        <v>14</v>
      </c>
      <c r="E77" s="37"/>
      <c r="F77" s="76" t="s">
        <v>231</v>
      </c>
      <c r="G77" s="9"/>
      <c r="H77" s="6"/>
      <c r="I77" s="7"/>
      <c r="J77" s="8"/>
      <c r="K77" s="42"/>
      <c r="L77" s="118"/>
    </row>
    <row r="78" spans="1:12" ht="11.25">
      <c r="A78" s="73" t="s">
        <v>2</v>
      </c>
      <c r="B78" s="232" t="s">
        <v>167</v>
      </c>
      <c r="C78" s="68"/>
      <c r="D78" s="21" t="s">
        <v>14</v>
      </c>
      <c r="E78" s="37"/>
      <c r="F78" s="76" t="s">
        <v>232</v>
      </c>
      <c r="G78" s="9"/>
      <c r="H78" s="6"/>
      <c r="I78" s="7"/>
      <c r="J78" s="8"/>
      <c r="K78" s="42"/>
      <c r="L78" s="118"/>
    </row>
    <row r="79" spans="1:12" ht="11.25">
      <c r="A79" s="73" t="s">
        <v>2</v>
      </c>
      <c r="B79" s="232" t="s">
        <v>167</v>
      </c>
      <c r="C79" s="68"/>
      <c r="D79" s="21" t="s">
        <v>14</v>
      </c>
      <c r="E79" s="37"/>
      <c r="F79" s="76" t="s">
        <v>233</v>
      </c>
      <c r="G79" s="9"/>
      <c r="H79" s="6"/>
      <c r="I79" s="7"/>
      <c r="J79" s="8"/>
      <c r="K79" s="42"/>
      <c r="L79" s="118"/>
    </row>
    <row r="80" spans="1:12" ht="11.25">
      <c r="A80" s="73" t="s">
        <v>2</v>
      </c>
      <c r="B80" s="232" t="s">
        <v>167</v>
      </c>
      <c r="C80" s="68"/>
      <c r="D80" s="21" t="s">
        <v>14</v>
      </c>
      <c r="E80" s="37"/>
      <c r="F80" s="76" t="s">
        <v>234</v>
      </c>
      <c r="G80" s="9"/>
      <c r="H80" s="6"/>
      <c r="I80" s="7"/>
      <c r="J80" s="8"/>
      <c r="K80" s="42"/>
      <c r="L80" s="118"/>
    </row>
    <row r="81" spans="1:12" ht="11.25">
      <c r="A81" s="73" t="s">
        <v>2</v>
      </c>
      <c r="B81" s="232" t="s">
        <v>167</v>
      </c>
      <c r="C81" s="68"/>
      <c r="E81" s="37"/>
      <c r="F81" s="13"/>
      <c r="G81" s="9"/>
      <c r="H81" s="6"/>
      <c r="I81" s="53"/>
      <c r="J81" s="8"/>
      <c r="K81" s="42"/>
      <c r="L81" s="118"/>
    </row>
    <row r="82" spans="1:12" s="1" customFormat="1" ht="11.25">
      <c r="A82" s="73" t="s">
        <v>2</v>
      </c>
      <c r="B82" s="232" t="s">
        <v>167</v>
      </c>
      <c r="C82" s="192"/>
      <c r="D82" s="21" t="s">
        <v>13</v>
      </c>
      <c r="E82" s="173" t="s">
        <v>171</v>
      </c>
      <c r="F82" s="24" t="s">
        <v>235</v>
      </c>
      <c r="G82" s="48"/>
      <c r="H82" s="5" t="s">
        <v>9</v>
      </c>
      <c r="I82" s="3">
        <f>12.5+7.25+7.25+6.25+38.5+7.25</f>
        <v>79</v>
      </c>
      <c r="J82" s="150"/>
      <c r="K82" s="151">
        <f>$I82*J82</f>
        <v>0</v>
      </c>
      <c r="L82" s="115"/>
    </row>
    <row r="83" spans="1:12" s="1" customFormat="1" ht="90">
      <c r="A83" s="73" t="s">
        <v>2</v>
      </c>
      <c r="B83" s="232" t="s">
        <v>167</v>
      </c>
      <c r="C83" s="68"/>
      <c r="D83" s="21" t="s">
        <v>14</v>
      </c>
      <c r="E83" s="38"/>
      <c r="F83" s="64" t="s">
        <v>434</v>
      </c>
      <c r="G83" s="70" t="s">
        <v>1</v>
      </c>
      <c r="H83" s="17"/>
      <c r="I83" s="14"/>
      <c r="J83" s="15"/>
      <c r="K83" s="36"/>
      <c r="L83" s="115"/>
    </row>
    <row r="84" spans="1:12" ht="11.25">
      <c r="A84" s="73" t="s">
        <v>2</v>
      </c>
      <c r="B84" s="232" t="s">
        <v>167</v>
      </c>
      <c r="C84" s="68"/>
      <c r="E84" s="37"/>
      <c r="F84" s="13"/>
      <c r="G84" s="9"/>
      <c r="H84" s="6"/>
      <c r="I84" s="7"/>
      <c r="J84" s="8"/>
      <c r="K84" s="42"/>
      <c r="L84" s="118"/>
    </row>
    <row r="85" spans="1:12" s="1" customFormat="1" ht="11.25">
      <c r="A85" s="73" t="s">
        <v>2</v>
      </c>
      <c r="B85" s="232" t="s">
        <v>167</v>
      </c>
      <c r="C85" s="192"/>
      <c r="D85" s="21" t="s">
        <v>13</v>
      </c>
      <c r="E85" s="173" t="s">
        <v>176</v>
      </c>
      <c r="F85" s="24" t="s">
        <v>67</v>
      </c>
      <c r="G85" s="48"/>
      <c r="H85" s="5" t="s">
        <v>19</v>
      </c>
      <c r="I85" s="3">
        <f>6.46+4.6+5.6+5.2+11+4.6</f>
        <v>37.46</v>
      </c>
      <c r="J85" s="150"/>
      <c r="K85" s="151">
        <f>$I85*J85</f>
        <v>0</v>
      </c>
      <c r="L85" s="115"/>
    </row>
    <row r="86" spans="1:12" s="1" customFormat="1" ht="90">
      <c r="A86" s="73" t="s">
        <v>2</v>
      </c>
      <c r="B86" s="232" t="s">
        <v>167</v>
      </c>
      <c r="C86" s="68"/>
      <c r="D86" s="21" t="s">
        <v>14</v>
      </c>
      <c r="E86" s="38"/>
      <c r="F86" s="64" t="s">
        <v>435</v>
      </c>
      <c r="G86" s="70" t="s">
        <v>10</v>
      </c>
      <c r="H86" s="17"/>
      <c r="I86" s="14"/>
      <c r="J86" s="15"/>
      <c r="K86" s="36"/>
      <c r="L86" s="115"/>
    </row>
    <row r="87" spans="1:12" ht="11.25">
      <c r="A87" s="73" t="s">
        <v>2</v>
      </c>
      <c r="B87" s="232" t="s">
        <v>167</v>
      </c>
      <c r="C87" s="68"/>
      <c r="D87" s="21" t="s">
        <v>14</v>
      </c>
      <c r="E87" s="37"/>
      <c r="F87" s="76" t="s">
        <v>236</v>
      </c>
      <c r="G87" s="9"/>
      <c r="H87" s="6"/>
      <c r="I87" s="7"/>
      <c r="J87" s="8"/>
      <c r="K87" s="42"/>
      <c r="L87" s="118"/>
    </row>
    <row r="88" spans="1:12" ht="11.25">
      <c r="A88" s="73" t="s">
        <v>2</v>
      </c>
      <c r="B88" s="232" t="s">
        <v>167</v>
      </c>
      <c r="C88" s="68"/>
      <c r="D88" s="21" t="s">
        <v>14</v>
      </c>
      <c r="E88" s="37"/>
      <c r="F88" s="76" t="s">
        <v>237</v>
      </c>
      <c r="G88" s="9"/>
      <c r="H88" s="6"/>
      <c r="I88" s="7"/>
      <c r="J88" s="8"/>
      <c r="K88" s="42"/>
      <c r="L88" s="118"/>
    </row>
    <row r="89" spans="1:12" ht="11.25">
      <c r="A89" s="73" t="s">
        <v>2</v>
      </c>
      <c r="B89" s="232" t="s">
        <v>167</v>
      </c>
      <c r="C89" s="68"/>
      <c r="D89" s="21" t="s">
        <v>14</v>
      </c>
      <c r="E89" s="37"/>
      <c r="F89" s="76" t="s">
        <v>238</v>
      </c>
      <c r="G89" s="9"/>
      <c r="H89" s="6"/>
      <c r="I89" s="7"/>
      <c r="J89" s="8"/>
      <c r="K89" s="42"/>
      <c r="L89" s="118"/>
    </row>
    <row r="90" spans="1:12" ht="11.25">
      <c r="A90" s="73" t="s">
        <v>2</v>
      </c>
      <c r="B90" s="232" t="s">
        <v>167</v>
      </c>
      <c r="C90" s="68"/>
      <c r="D90" s="21" t="s">
        <v>14</v>
      </c>
      <c r="E90" s="37"/>
      <c r="F90" s="76" t="s">
        <v>239</v>
      </c>
      <c r="G90" s="9"/>
      <c r="H90" s="6"/>
      <c r="I90" s="7"/>
      <c r="J90" s="8"/>
      <c r="K90" s="42"/>
      <c r="L90" s="118"/>
    </row>
    <row r="91" spans="1:12" ht="11.25">
      <c r="A91" s="73" t="s">
        <v>2</v>
      </c>
      <c r="B91" s="232" t="s">
        <v>167</v>
      </c>
      <c r="C91" s="68"/>
      <c r="D91" s="21" t="s">
        <v>14</v>
      </c>
      <c r="E91" s="37"/>
      <c r="F91" s="76" t="s">
        <v>240</v>
      </c>
      <c r="G91" s="9"/>
      <c r="H91" s="6"/>
      <c r="I91" s="7"/>
      <c r="J91" s="8"/>
      <c r="K91" s="42"/>
      <c r="L91" s="118"/>
    </row>
    <row r="92" spans="1:12" ht="11.25">
      <c r="A92" s="73" t="s">
        <v>2</v>
      </c>
      <c r="B92" s="232" t="s">
        <v>167</v>
      </c>
      <c r="C92" s="68"/>
      <c r="D92" s="21" t="s">
        <v>14</v>
      </c>
      <c r="E92" s="37"/>
      <c r="F92" s="76" t="s">
        <v>241</v>
      </c>
      <c r="G92" s="9"/>
      <c r="H92" s="6"/>
      <c r="I92" s="7"/>
      <c r="J92" s="8"/>
      <c r="K92" s="42"/>
      <c r="L92" s="118"/>
    </row>
    <row r="93" spans="1:12" ht="11.25">
      <c r="A93" s="73" t="s">
        <v>2</v>
      </c>
      <c r="B93" s="232" t="s">
        <v>167</v>
      </c>
      <c r="C93" s="68"/>
      <c r="E93" s="37"/>
      <c r="F93" s="13"/>
      <c r="G93" s="9"/>
      <c r="H93" s="6"/>
      <c r="I93" s="7"/>
      <c r="J93" s="8"/>
      <c r="K93" s="42"/>
      <c r="L93" s="118"/>
    </row>
    <row r="94" spans="1:12" s="1" customFormat="1" ht="11.25">
      <c r="A94" s="73" t="s">
        <v>2</v>
      </c>
      <c r="B94" s="232" t="s">
        <v>167</v>
      </c>
      <c r="C94" s="192"/>
      <c r="D94" s="21" t="s">
        <v>13</v>
      </c>
      <c r="E94" s="173" t="s">
        <v>177</v>
      </c>
      <c r="F94" s="24" t="s">
        <v>66</v>
      </c>
      <c r="G94" s="48"/>
      <c r="H94" s="5"/>
      <c r="I94" s="5"/>
      <c r="J94" s="5"/>
      <c r="K94" s="5"/>
      <c r="L94" s="115"/>
    </row>
    <row r="95" spans="1:12" s="1" customFormat="1" ht="123.75">
      <c r="A95" s="73" t="s">
        <v>2</v>
      </c>
      <c r="B95" s="232" t="s">
        <v>167</v>
      </c>
      <c r="C95" s="68"/>
      <c r="D95" s="21" t="s">
        <v>14</v>
      </c>
      <c r="E95" s="38"/>
      <c r="F95" s="64" t="s">
        <v>436</v>
      </c>
      <c r="G95" s="70" t="s">
        <v>10</v>
      </c>
      <c r="H95" s="17"/>
      <c r="I95" s="14"/>
      <c r="J95" s="15"/>
      <c r="K95" s="36"/>
      <c r="L95" s="115"/>
    </row>
    <row r="96" spans="1:12" s="1" customFormat="1" ht="11.25">
      <c r="A96" s="73" t="s">
        <v>2</v>
      </c>
      <c r="B96" s="232" t="s">
        <v>167</v>
      </c>
      <c r="C96" s="192"/>
      <c r="D96" s="21" t="s">
        <v>13</v>
      </c>
      <c r="E96" s="173" t="s">
        <v>242</v>
      </c>
      <c r="F96" s="57" t="s">
        <v>437</v>
      </c>
      <c r="G96" s="48"/>
      <c r="H96" s="5" t="s">
        <v>9</v>
      </c>
      <c r="I96" s="3">
        <f>(12.5+7.25+7.25+6.25+38.5+7.25)+(37.46*0.12)</f>
        <v>83.4952</v>
      </c>
      <c r="J96" s="150"/>
      <c r="K96" s="151">
        <f>$I96*J96</f>
        <v>0</v>
      </c>
      <c r="L96" s="115"/>
    </row>
    <row r="97" spans="1:12" s="1" customFormat="1" ht="11.25">
      <c r="A97" s="73" t="s">
        <v>2</v>
      </c>
      <c r="B97" s="232" t="s">
        <v>167</v>
      </c>
      <c r="C97" s="192"/>
      <c r="D97" s="21" t="s">
        <v>13</v>
      </c>
      <c r="E97" s="173" t="s">
        <v>243</v>
      </c>
      <c r="F97" s="57" t="s">
        <v>438</v>
      </c>
      <c r="G97" s="48"/>
      <c r="H97" s="5" t="s">
        <v>20</v>
      </c>
      <c r="I97" s="3">
        <f>6.46+4.6+5.6+5.2+11+4.6</f>
        <v>37.46</v>
      </c>
      <c r="J97" s="150"/>
      <c r="K97" s="151">
        <f>$I97*J97</f>
        <v>0</v>
      </c>
      <c r="L97" s="115"/>
    </row>
    <row r="98" spans="1:12" ht="11.25">
      <c r="A98" s="73" t="s">
        <v>2</v>
      </c>
      <c r="B98" s="232" t="s">
        <v>167</v>
      </c>
      <c r="C98" s="68"/>
      <c r="E98" s="37"/>
      <c r="F98" s="13"/>
      <c r="G98" s="9"/>
      <c r="H98" s="6"/>
      <c r="I98" s="7"/>
      <c r="J98" s="8"/>
      <c r="K98" s="42"/>
      <c r="L98" s="118"/>
    </row>
    <row r="99" spans="1:12" s="1" customFormat="1" ht="11.25">
      <c r="A99" s="73" t="s">
        <v>2</v>
      </c>
      <c r="B99" s="232" t="s">
        <v>167</v>
      </c>
      <c r="C99" s="192" t="s">
        <v>284</v>
      </c>
      <c r="D99" s="21" t="s">
        <v>13</v>
      </c>
      <c r="E99" s="173" t="s">
        <v>178</v>
      </c>
      <c r="F99" s="58" t="s">
        <v>249</v>
      </c>
      <c r="G99" s="48"/>
      <c r="H99" s="47"/>
      <c r="I99" s="39"/>
      <c r="J99" s="40"/>
      <c r="K99" s="44"/>
      <c r="L99" s="115"/>
    </row>
    <row r="100" spans="1:12" s="1" customFormat="1" ht="281.25">
      <c r="A100" s="73" t="s">
        <v>2</v>
      </c>
      <c r="B100" s="232" t="s">
        <v>167</v>
      </c>
      <c r="C100" s="192" t="s">
        <v>284</v>
      </c>
      <c r="D100" s="21" t="s">
        <v>14</v>
      </c>
      <c r="E100" s="38"/>
      <c r="F100" s="64" t="s">
        <v>439</v>
      </c>
      <c r="G100" s="70" t="s">
        <v>10</v>
      </c>
      <c r="H100" s="17"/>
      <c r="I100" s="14"/>
      <c r="J100" s="15"/>
      <c r="K100" s="36"/>
      <c r="L100" s="115"/>
    </row>
    <row r="101" spans="1:12" s="59" customFormat="1" ht="22.5">
      <c r="A101" s="73" t="s">
        <v>2</v>
      </c>
      <c r="B101" s="232" t="s">
        <v>167</v>
      </c>
      <c r="C101" s="192" t="s">
        <v>284</v>
      </c>
      <c r="D101" s="21" t="s">
        <v>13</v>
      </c>
      <c r="E101" s="221" t="s">
        <v>244</v>
      </c>
      <c r="F101" s="48" t="s">
        <v>440</v>
      </c>
      <c r="G101" s="48"/>
      <c r="H101" s="5" t="s">
        <v>9</v>
      </c>
      <c r="I101" s="3">
        <f>12.5+38.5</f>
        <v>51</v>
      </c>
      <c r="J101" s="150"/>
      <c r="K101" s="151">
        <f>$I101*J101</f>
        <v>0</v>
      </c>
      <c r="L101" s="116"/>
    </row>
    <row r="102" spans="1:12" s="59" customFormat="1" ht="33.75">
      <c r="A102" s="73" t="s">
        <v>2</v>
      </c>
      <c r="B102" s="232" t="s">
        <v>167</v>
      </c>
      <c r="C102" s="192" t="s">
        <v>284</v>
      </c>
      <c r="D102" s="21" t="s">
        <v>13</v>
      </c>
      <c r="E102" s="221" t="s">
        <v>245</v>
      </c>
      <c r="F102" s="48" t="s">
        <v>441</v>
      </c>
      <c r="G102" s="48"/>
      <c r="H102" s="60" t="s">
        <v>25</v>
      </c>
      <c r="I102" s="61" t="s">
        <v>26</v>
      </c>
      <c r="J102" s="153">
        <v>0</v>
      </c>
      <c r="K102" s="151">
        <f>J102*K101</f>
        <v>0</v>
      </c>
      <c r="L102" s="116"/>
    </row>
    <row r="103" spans="1:12" s="59" customFormat="1" ht="67.5">
      <c r="A103" s="73" t="s">
        <v>2</v>
      </c>
      <c r="B103" s="232" t="s">
        <v>167</v>
      </c>
      <c r="C103" s="192"/>
      <c r="D103" s="21" t="s">
        <v>13</v>
      </c>
      <c r="E103" s="221" t="s">
        <v>246</v>
      </c>
      <c r="F103" s="45" t="s">
        <v>442</v>
      </c>
      <c r="G103" s="48"/>
      <c r="H103" s="5" t="s">
        <v>9</v>
      </c>
      <c r="I103" s="62">
        <f>I101</f>
        <v>51</v>
      </c>
      <c r="J103" s="150"/>
      <c r="K103" s="151">
        <f>$I103*J103</f>
        <v>0</v>
      </c>
      <c r="L103" s="116"/>
    </row>
    <row r="104" spans="1:12" ht="11.25">
      <c r="A104" s="73" t="s">
        <v>2</v>
      </c>
      <c r="B104" s="232" t="s">
        <v>167</v>
      </c>
      <c r="C104" s="68"/>
      <c r="E104" s="37"/>
      <c r="F104" s="13"/>
      <c r="G104" s="9"/>
      <c r="H104" s="6"/>
      <c r="I104" s="7"/>
      <c r="J104" s="8"/>
      <c r="K104" s="36"/>
      <c r="L104" s="118"/>
    </row>
    <row r="105" spans="1:12" s="1" customFormat="1" ht="11.25">
      <c r="A105" s="73" t="s">
        <v>2</v>
      </c>
      <c r="B105" s="232" t="s">
        <v>167</v>
      </c>
      <c r="C105" s="192" t="s">
        <v>284</v>
      </c>
      <c r="D105" s="21" t="s">
        <v>13</v>
      </c>
      <c r="E105" s="173" t="s">
        <v>179</v>
      </c>
      <c r="F105" s="58" t="s">
        <v>251</v>
      </c>
      <c r="G105" s="48"/>
      <c r="H105" s="47"/>
      <c r="I105" s="39"/>
      <c r="J105" s="40"/>
      <c r="K105" s="44"/>
      <c r="L105" s="115"/>
    </row>
    <row r="106" spans="1:12" s="1" customFormat="1" ht="270">
      <c r="A106" s="73" t="s">
        <v>2</v>
      </c>
      <c r="B106" s="232" t="s">
        <v>167</v>
      </c>
      <c r="C106" s="192" t="s">
        <v>284</v>
      </c>
      <c r="D106" s="21" t="s">
        <v>14</v>
      </c>
      <c r="E106" s="38"/>
      <c r="F106" s="64" t="s">
        <v>443</v>
      </c>
      <c r="G106" s="70" t="s">
        <v>10</v>
      </c>
      <c r="H106" s="17"/>
      <c r="I106" s="14"/>
      <c r="J106" s="15"/>
      <c r="K106" s="36"/>
      <c r="L106" s="115"/>
    </row>
    <row r="107" spans="1:12" s="59" customFormat="1" ht="22.5">
      <c r="A107" s="73" t="s">
        <v>2</v>
      </c>
      <c r="B107" s="232" t="s">
        <v>167</v>
      </c>
      <c r="C107" s="192" t="s">
        <v>284</v>
      </c>
      <c r="D107" s="21" t="s">
        <v>13</v>
      </c>
      <c r="E107" s="221" t="s">
        <v>186</v>
      </c>
      <c r="F107" s="48" t="s">
        <v>440</v>
      </c>
      <c r="G107" s="48"/>
      <c r="H107" s="5" t="s">
        <v>9</v>
      </c>
      <c r="I107" s="3">
        <f>(4.6+5.6+5.2+4.6+2.5)*0.125</f>
        <v>2.8125</v>
      </c>
      <c r="J107" s="150"/>
      <c r="K107" s="151">
        <f>$I107*J107</f>
        <v>0</v>
      </c>
      <c r="L107" s="116"/>
    </row>
    <row r="108" spans="1:12" s="59" customFormat="1" ht="33.75">
      <c r="A108" s="73" t="s">
        <v>2</v>
      </c>
      <c r="B108" s="232" t="s">
        <v>167</v>
      </c>
      <c r="C108" s="192" t="s">
        <v>284</v>
      </c>
      <c r="D108" s="21" t="s">
        <v>13</v>
      </c>
      <c r="E108" s="221" t="s">
        <v>187</v>
      </c>
      <c r="F108" s="48" t="s">
        <v>441</v>
      </c>
      <c r="G108" s="48"/>
      <c r="H108" s="60" t="s">
        <v>25</v>
      </c>
      <c r="I108" s="61" t="s">
        <v>26</v>
      </c>
      <c r="J108" s="153">
        <v>0</v>
      </c>
      <c r="K108" s="151">
        <f>J108*K107</f>
        <v>0</v>
      </c>
      <c r="L108" s="116"/>
    </row>
    <row r="109" spans="1:12" s="59" customFormat="1" ht="67.5">
      <c r="A109" s="73" t="s">
        <v>2</v>
      </c>
      <c r="B109" s="232" t="s">
        <v>167</v>
      </c>
      <c r="C109" s="192"/>
      <c r="D109" s="21" t="s">
        <v>13</v>
      </c>
      <c r="E109" s="221" t="s">
        <v>188</v>
      </c>
      <c r="F109" s="45" t="s">
        <v>442</v>
      </c>
      <c r="G109" s="48"/>
      <c r="H109" s="5" t="s">
        <v>19</v>
      </c>
      <c r="I109" s="3">
        <f>(4.6+5.6+5.2+4.6+2.5)</f>
        <v>22.5</v>
      </c>
      <c r="J109" s="150"/>
      <c r="K109" s="151">
        <f>$I109*J109</f>
        <v>0</v>
      </c>
      <c r="L109" s="116"/>
    </row>
    <row r="110" spans="1:12" ht="11.25">
      <c r="A110" s="73" t="s">
        <v>2</v>
      </c>
      <c r="B110" s="232" t="s">
        <v>167</v>
      </c>
      <c r="C110" s="68"/>
      <c r="E110" s="37"/>
      <c r="F110" s="13"/>
      <c r="G110" s="9"/>
      <c r="H110" s="6"/>
      <c r="I110" s="7"/>
      <c r="J110" s="8"/>
      <c r="K110" s="42"/>
      <c r="L110" s="118"/>
    </row>
    <row r="111" spans="1:12" s="1" customFormat="1" ht="11.25">
      <c r="A111" s="73" t="s">
        <v>2</v>
      </c>
      <c r="B111" s="232" t="s">
        <v>167</v>
      </c>
      <c r="C111" s="192" t="s">
        <v>284</v>
      </c>
      <c r="D111" s="21" t="s">
        <v>13</v>
      </c>
      <c r="E111" s="173" t="s">
        <v>189</v>
      </c>
      <c r="F111" s="58" t="s">
        <v>250</v>
      </c>
      <c r="G111" s="48"/>
      <c r="H111" s="47"/>
      <c r="I111" s="39"/>
      <c r="J111" s="40"/>
      <c r="K111" s="44"/>
      <c r="L111" s="115"/>
    </row>
    <row r="112" spans="1:12" s="1" customFormat="1" ht="281.25">
      <c r="A112" s="73" t="s">
        <v>2</v>
      </c>
      <c r="B112" s="232" t="s">
        <v>167</v>
      </c>
      <c r="C112" s="192" t="s">
        <v>284</v>
      </c>
      <c r="D112" s="21" t="s">
        <v>14</v>
      </c>
      <c r="E112" s="38"/>
      <c r="F112" s="64" t="s">
        <v>444</v>
      </c>
      <c r="G112" s="70" t="s">
        <v>10</v>
      </c>
      <c r="H112" s="17"/>
      <c r="I112" s="14"/>
      <c r="J112" s="15"/>
      <c r="K112" s="36"/>
      <c r="L112" s="115"/>
    </row>
    <row r="113" spans="1:12" s="59" customFormat="1" ht="22.5">
      <c r="A113" s="73" t="s">
        <v>2</v>
      </c>
      <c r="B113" s="232" t="s">
        <v>167</v>
      </c>
      <c r="C113" s="192" t="s">
        <v>284</v>
      </c>
      <c r="D113" s="21" t="s">
        <v>13</v>
      </c>
      <c r="E113" s="221" t="s">
        <v>252</v>
      </c>
      <c r="F113" s="48" t="s">
        <v>440</v>
      </c>
      <c r="G113" s="48"/>
      <c r="H113" s="5" t="s">
        <v>9</v>
      </c>
      <c r="I113" s="3">
        <f>12.5+7.25+7.25+6.25+38.5+7.25</f>
        <v>79</v>
      </c>
      <c r="J113" s="150"/>
      <c r="K113" s="151">
        <f>$I113*J113</f>
        <v>0</v>
      </c>
      <c r="L113" s="116"/>
    </row>
    <row r="114" spans="1:12" s="59" customFormat="1" ht="33.75">
      <c r="A114" s="73" t="s">
        <v>2</v>
      </c>
      <c r="B114" s="232" t="s">
        <v>167</v>
      </c>
      <c r="C114" s="192" t="s">
        <v>284</v>
      </c>
      <c r="D114" s="21" t="s">
        <v>13</v>
      </c>
      <c r="E114" s="221" t="s">
        <v>253</v>
      </c>
      <c r="F114" s="48" t="s">
        <v>441</v>
      </c>
      <c r="G114" s="48"/>
      <c r="H114" s="60" t="s">
        <v>25</v>
      </c>
      <c r="I114" s="61" t="s">
        <v>26</v>
      </c>
      <c r="J114" s="153">
        <v>0</v>
      </c>
      <c r="K114" s="151">
        <f>J114*K113</f>
        <v>0</v>
      </c>
      <c r="L114" s="116"/>
    </row>
    <row r="115" spans="1:12" s="59" customFormat="1" ht="67.5">
      <c r="A115" s="73" t="s">
        <v>2</v>
      </c>
      <c r="B115" s="232" t="s">
        <v>167</v>
      </c>
      <c r="C115" s="192"/>
      <c r="D115" s="21" t="s">
        <v>13</v>
      </c>
      <c r="E115" s="221" t="s">
        <v>254</v>
      </c>
      <c r="F115" s="45" t="s">
        <v>442</v>
      </c>
      <c r="G115" s="48"/>
      <c r="H115" s="5" t="s">
        <v>9</v>
      </c>
      <c r="I115" s="62">
        <f>I113</f>
        <v>79</v>
      </c>
      <c r="J115" s="150"/>
      <c r="K115" s="151">
        <f>$I115*J115</f>
        <v>0</v>
      </c>
      <c r="L115" s="116"/>
    </row>
    <row r="116" spans="1:12" ht="11.25">
      <c r="A116" s="73" t="s">
        <v>2</v>
      </c>
      <c r="B116" s="232" t="s">
        <v>167</v>
      </c>
      <c r="C116" s="68"/>
      <c r="E116" s="37"/>
      <c r="F116" s="13"/>
      <c r="G116" s="9"/>
      <c r="H116" s="6"/>
      <c r="I116" s="7"/>
      <c r="J116" s="8"/>
      <c r="K116" s="36"/>
      <c r="L116" s="118"/>
    </row>
    <row r="117" spans="1:12" s="1" customFormat="1" ht="11.25">
      <c r="A117" s="73" t="s">
        <v>2</v>
      </c>
      <c r="B117" s="232" t="s">
        <v>167</v>
      </c>
      <c r="C117" s="192" t="s">
        <v>284</v>
      </c>
      <c r="D117" s="21" t="s">
        <v>13</v>
      </c>
      <c r="E117" s="173" t="s">
        <v>191</v>
      </c>
      <c r="F117" s="58" t="s">
        <v>258</v>
      </c>
      <c r="G117" s="48"/>
      <c r="H117" s="47"/>
      <c r="I117" s="39"/>
      <c r="J117" s="40"/>
      <c r="K117" s="44"/>
      <c r="L117" s="115"/>
    </row>
    <row r="118" spans="1:12" s="1" customFormat="1" ht="337.5">
      <c r="A118" s="73" t="s">
        <v>2</v>
      </c>
      <c r="B118" s="232" t="s">
        <v>167</v>
      </c>
      <c r="C118" s="192" t="s">
        <v>284</v>
      </c>
      <c r="D118" s="21" t="s">
        <v>14</v>
      </c>
      <c r="E118" s="38"/>
      <c r="F118" s="64" t="s">
        <v>445</v>
      </c>
      <c r="G118" s="70" t="s">
        <v>10</v>
      </c>
      <c r="H118" s="17"/>
      <c r="I118" s="14"/>
      <c r="J118" s="15"/>
      <c r="K118" s="36"/>
      <c r="L118" s="115"/>
    </row>
    <row r="119" spans="1:12" s="59" customFormat="1" ht="22.5">
      <c r="A119" s="73" t="s">
        <v>2</v>
      </c>
      <c r="B119" s="232" t="s">
        <v>167</v>
      </c>
      <c r="C119" s="192" t="s">
        <v>284</v>
      </c>
      <c r="D119" s="21" t="s">
        <v>13</v>
      </c>
      <c r="E119" s="221" t="s">
        <v>285</v>
      </c>
      <c r="F119" s="48" t="s">
        <v>440</v>
      </c>
      <c r="G119" s="48"/>
      <c r="H119" s="5" t="s">
        <v>9</v>
      </c>
      <c r="I119" s="3">
        <f>(4.6+5.6+5.2+4.6)*0.25</f>
        <v>5</v>
      </c>
      <c r="J119" s="150"/>
      <c r="K119" s="151">
        <f>$I119*J119</f>
        <v>0</v>
      </c>
      <c r="L119" s="116"/>
    </row>
    <row r="120" spans="1:12" s="59" customFormat="1" ht="33.75">
      <c r="A120" s="73" t="s">
        <v>2</v>
      </c>
      <c r="B120" s="232" t="s">
        <v>167</v>
      </c>
      <c r="C120" s="192" t="s">
        <v>284</v>
      </c>
      <c r="D120" s="21" t="s">
        <v>13</v>
      </c>
      <c r="E120" s="221" t="s">
        <v>286</v>
      </c>
      <c r="F120" s="48" t="s">
        <v>441</v>
      </c>
      <c r="G120" s="48"/>
      <c r="H120" s="60" t="s">
        <v>25</v>
      </c>
      <c r="I120" s="61" t="s">
        <v>26</v>
      </c>
      <c r="J120" s="153">
        <v>0</v>
      </c>
      <c r="K120" s="151">
        <f>J120*K119</f>
        <v>0</v>
      </c>
      <c r="L120" s="116"/>
    </row>
    <row r="121" spans="1:12" s="59" customFormat="1" ht="67.5">
      <c r="A121" s="73" t="s">
        <v>2</v>
      </c>
      <c r="B121" s="232" t="s">
        <v>167</v>
      </c>
      <c r="C121" s="192"/>
      <c r="D121" s="21" t="s">
        <v>13</v>
      </c>
      <c r="E121" s="221" t="s">
        <v>287</v>
      </c>
      <c r="F121" s="45" t="s">
        <v>442</v>
      </c>
      <c r="G121" s="48"/>
      <c r="H121" s="5" t="s">
        <v>19</v>
      </c>
      <c r="I121" s="3">
        <f>4.6+5.6+5.2+4.6</f>
        <v>20</v>
      </c>
      <c r="J121" s="150"/>
      <c r="K121" s="151">
        <f>$I121*J121</f>
        <v>0</v>
      </c>
      <c r="L121" s="116"/>
    </row>
    <row r="122" spans="1:12" ht="11.25">
      <c r="A122" s="73" t="s">
        <v>2</v>
      </c>
      <c r="B122" s="232" t="s">
        <v>167</v>
      </c>
      <c r="C122" s="68"/>
      <c r="E122" s="37"/>
      <c r="F122" s="12"/>
      <c r="G122" s="9"/>
      <c r="H122" s="6"/>
      <c r="I122" s="7"/>
      <c r="J122" s="8"/>
      <c r="K122" s="42"/>
      <c r="L122" s="118"/>
    </row>
    <row r="123" spans="1:12" s="1" customFormat="1" ht="11.25">
      <c r="A123" s="73" t="s">
        <v>2</v>
      </c>
      <c r="B123" s="232" t="s">
        <v>167</v>
      </c>
      <c r="C123" s="192"/>
      <c r="D123" s="21" t="s">
        <v>13</v>
      </c>
      <c r="E123" s="173" t="s">
        <v>255</v>
      </c>
      <c r="F123" s="24" t="s">
        <v>256</v>
      </c>
      <c r="G123" s="48"/>
      <c r="H123" s="5" t="s">
        <v>19</v>
      </c>
      <c r="I123" s="3">
        <f>4.6+5.6+5.2+4.6</f>
        <v>20</v>
      </c>
      <c r="J123" s="150"/>
      <c r="K123" s="151">
        <f>$I123*J123</f>
        <v>0</v>
      </c>
      <c r="L123" s="115"/>
    </row>
    <row r="124" spans="1:12" s="1" customFormat="1" ht="90">
      <c r="A124" s="73" t="s">
        <v>2</v>
      </c>
      <c r="B124" s="232" t="s">
        <v>167</v>
      </c>
      <c r="C124" s="68"/>
      <c r="D124" s="21" t="s">
        <v>14</v>
      </c>
      <c r="E124" s="38"/>
      <c r="F124" s="16" t="s">
        <v>257</v>
      </c>
      <c r="G124" s="70" t="s">
        <v>1</v>
      </c>
      <c r="H124" s="17"/>
      <c r="I124" s="14"/>
      <c r="J124" s="15"/>
      <c r="K124" s="15"/>
      <c r="L124" s="115"/>
    </row>
    <row r="125" spans="1:12" ht="11.25">
      <c r="A125" s="73" t="s">
        <v>2</v>
      </c>
      <c r="B125" s="232" t="s">
        <v>167</v>
      </c>
      <c r="C125" s="68"/>
      <c r="E125" s="37"/>
      <c r="F125" s="12"/>
      <c r="G125" s="9"/>
      <c r="H125" s="6"/>
      <c r="I125" s="7"/>
      <c r="J125" s="8"/>
      <c r="K125" s="42"/>
      <c r="L125" s="118"/>
    </row>
    <row r="126" spans="1:12" s="1" customFormat="1" ht="11.25">
      <c r="A126" s="73" t="s">
        <v>2</v>
      </c>
      <c r="B126" s="232" t="s">
        <v>167</v>
      </c>
      <c r="C126" s="192"/>
      <c r="D126" s="21" t="s">
        <v>13</v>
      </c>
      <c r="E126" s="173" t="s">
        <v>288</v>
      </c>
      <c r="F126" s="24" t="s">
        <v>18</v>
      </c>
      <c r="G126" s="48"/>
      <c r="H126" s="5" t="s">
        <v>9</v>
      </c>
      <c r="I126" s="62">
        <f>I124*0.3</f>
        <v>0</v>
      </c>
      <c r="J126" s="150"/>
      <c r="K126" s="151">
        <f>$I126*J126</f>
        <v>0</v>
      </c>
      <c r="L126" s="115"/>
    </row>
    <row r="127" spans="1:12" s="1" customFormat="1" ht="180">
      <c r="A127" s="73" t="s">
        <v>2</v>
      </c>
      <c r="B127" s="232" t="s">
        <v>167</v>
      </c>
      <c r="C127" s="68"/>
      <c r="D127" s="21" t="s">
        <v>14</v>
      </c>
      <c r="E127" s="38"/>
      <c r="F127" s="16" t="s">
        <v>247</v>
      </c>
      <c r="G127" s="70" t="s">
        <v>1</v>
      </c>
      <c r="H127" s="17"/>
      <c r="I127" s="14"/>
      <c r="J127" s="15"/>
      <c r="K127" s="15"/>
      <c r="L127" s="115"/>
    </row>
    <row r="128" spans="1:12" s="4" customFormat="1" ht="11.25">
      <c r="A128" s="73" t="s">
        <v>2</v>
      </c>
      <c r="B128" s="232" t="s">
        <v>167</v>
      </c>
      <c r="C128" s="68"/>
      <c r="D128" s="21"/>
      <c r="E128" s="37"/>
      <c r="F128" s="13"/>
      <c r="G128" s="10"/>
      <c r="H128" s="18"/>
      <c r="I128" s="19"/>
      <c r="J128" s="20"/>
      <c r="K128" s="15"/>
      <c r="L128" s="121"/>
    </row>
    <row r="129" spans="1:12" s="1" customFormat="1" ht="11.25">
      <c r="A129" s="73" t="s">
        <v>2</v>
      </c>
      <c r="B129" s="232" t="s">
        <v>167</v>
      </c>
      <c r="C129" s="192"/>
      <c r="D129" s="21" t="s">
        <v>13</v>
      </c>
      <c r="E129" s="173" t="s">
        <v>289</v>
      </c>
      <c r="F129" s="23" t="s">
        <v>265</v>
      </c>
      <c r="G129" s="48"/>
      <c r="H129" s="5" t="s">
        <v>9</v>
      </c>
      <c r="I129" s="62">
        <v>30</v>
      </c>
      <c r="J129" s="150"/>
      <c r="K129" s="151">
        <f>$I129*J129</f>
        <v>0</v>
      </c>
      <c r="L129" s="115"/>
    </row>
    <row r="130" spans="1:12" s="1" customFormat="1" ht="258.75">
      <c r="A130" s="73" t="s">
        <v>2</v>
      </c>
      <c r="B130" s="232" t="s">
        <v>167</v>
      </c>
      <c r="C130" s="68"/>
      <c r="D130" s="21" t="s">
        <v>14</v>
      </c>
      <c r="E130" s="38"/>
      <c r="F130" s="13" t="s">
        <v>248</v>
      </c>
      <c r="G130" s="70" t="s">
        <v>1</v>
      </c>
      <c r="H130" s="17"/>
      <c r="I130" s="14"/>
      <c r="J130" s="15"/>
      <c r="K130" s="15"/>
      <c r="L130" s="115"/>
    </row>
    <row r="131" spans="1:12" ht="11.25">
      <c r="A131" s="73" t="s">
        <v>2</v>
      </c>
      <c r="B131" s="232" t="s">
        <v>167</v>
      </c>
      <c r="C131" s="68"/>
      <c r="E131" s="37"/>
      <c r="F131" s="12"/>
      <c r="G131" s="9"/>
      <c r="H131" s="6"/>
      <c r="I131" s="53"/>
      <c r="J131" s="8"/>
      <c r="K131" s="8"/>
      <c r="L131" s="117"/>
    </row>
    <row r="132" ht="11.25">
      <c r="C132" s="68"/>
    </row>
    <row r="133" spans="1:12" ht="11.25">
      <c r="A133" s="73" t="s">
        <v>2</v>
      </c>
      <c r="B133" s="232"/>
      <c r="C133" s="224"/>
      <c r="E133" s="220"/>
      <c r="L133" s="120"/>
    </row>
    <row r="134" spans="1:11" ht="19.5">
      <c r="A134" s="73" t="s">
        <v>2</v>
      </c>
      <c r="B134" s="232"/>
      <c r="D134" s="73"/>
      <c r="E134" s="26" t="s">
        <v>3</v>
      </c>
      <c r="F134" s="26" t="s">
        <v>6</v>
      </c>
      <c r="G134" s="26" t="s">
        <v>301</v>
      </c>
      <c r="H134" s="26" t="s">
        <v>4</v>
      </c>
      <c r="I134" s="27" t="s">
        <v>5</v>
      </c>
      <c r="J134" s="27" t="s">
        <v>11</v>
      </c>
      <c r="K134" s="27" t="s">
        <v>12</v>
      </c>
    </row>
    <row r="135" spans="1:12" ht="11.25">
      <c r="A135" s="73" t="s">
        <v>2</v>
      </c>
      <c r="B135" s="232"/>
      <c r="C135" s="68"/>
      <c r="E135" s="37"/>
      <c r="F135" s="12"/>
      <c r="G135" s="9"/>
      <c r="H135" s="6"/>
      <c r="I135" s="7"/>
      <c r="J135" s="8"/>
      <c r="K135" s="42"/>
      <c r="L135" s="118"/>
    </row>
    <row r="136" spans="1:256" ht="22.5">
      <c r="A136" s="21" t="s">
        <v>2</v>
      </c>
      <c r="B136" s="232" t="s">
        <v>216</v>
      </c>
      <c r="C136" s="194"/>
      <c r="D136" s="73" t="s">
        <v>13</v>
      </c>
      <c r="E136" s="144" t="s">
        <v>216</v>
      </c>
      <c r="F136" s="145" t="str">
        <f>UPPER(F10)</f>
        <v>POSTAVA KERAMIKE NA ZID TOPLE KUHINJE U SNACK-RESTORANU HOTELA ALBATROS</v>
      </c>
      <c r="G136" s="146"/>
      <c r="H136" s="146"/>
      <c r="I136" s="147"/>
      <c r="J136" s="148"/>
      <c r="K136" s="149"/>
      <c r="L136" s="55"/>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c r="IU136" s="56"/>
      <c r="IV136" s="56"/>
    </row>
    <row r="137" spans="1:12" ht="11.25">
      <c r="A137" s="73" t="s">
        <v>2</v>
      </c>
      <c r="B137" s="232" t="s">
        <v>216</v>
      </c>
      <c r="C137" s="68"/>
      <c r="K137" s="8"/>
      <c r="L137" s="117"/>
    </row>
    <row r="138" spans="1:12" s="1" customFormat="1" ht="11.25">
      <c r="A138" s="73" t="s">
        <v>2</v>
      </c>
      <c r="B138" s="232" t="s">
        <v>216</v>
      </c>
      <c r="C138" s="192"/>
      <c r="D138" s="21" t="s">
        <v>13</v>
      </c>
      <c r="E138" s="173" t="s">
        <v>217</v>
      </c>
      <c r="F138" s="58" t="s">
        <v>180</v>
      </c>
      <c r="G138" s="48"/>
      <c r="H138" s="5" t="s">
        <v>22</v>
      </c>
      <c r="I138" s="3">
        <v>1</v>
      </c>
      <c r="J138" s="150"/>
      <c r="K138" s="151">
        <f>$I138*J138</f>
        <v>0</v>
      </c>
      <c r="L138" s="115"/>
    </row>
    <row r="139" spans="1:12" s="1" customFormat="1" ht="56.25">
      <c r="A139" s="73" t="s">
        <v>2</v>
      </c>
      <c r="B139" s="232" t="s">
        <v>216</v>
      </c>
      <c r="C139" s="68"/>
      <c r="D139" s="21" t="s">
        <v>14</v>
      </c>
      <c r="E139" s="38"/>
      <c r="F139" s="16" t="s">
        <v>181</v>
      </c>
      <c r="G139" s="70" t="s">
        <v>68</v>
      </c>
      <c r="H139" s="17"/>
      <c r="I139" s="14"/>
      <c r="J139" s="15"/>
      <c r="K139" s="36"/>
      <c r="L139" s="115"/>
    </row>
    <row r="140" spans="1:12" ht="11.25">
      <c r="A140" s="73" t="s">
        <v>2</v>
      </c>
      <c r="B140" s="232" t="s">
        <v>216</v>
      </c>
      <c r="C140" s="68"/>
      <c r="E140" s="37"/>
      <c r="F140" s="12"/>
      <c r="G140" s="9"/>
      <c r="H140" s="6"/>
      <c r="I140" s="7"/>
      <c r="J140" s="8"/>
      <c r="K140" s="42"/>
      <c r="L140" s="118"/>
    </row>
    <row r="141" spans="1:12" s="1" customFormat="1" ht="11.25">
      <c r="A141" s="73" t="s">
        <v>2</v>
      </c>
      <c r="B141" s="232" t="s">
        <v>216</v>
      </c>
      <c r="C141" s="192"/>
      <c r="D141" s="21" t="s">
        <v>13</v>
      </c>
      <c r="E141" s="173" t="s">
        <v>218</v>
      </c>
      <c r="F141" s="58" t="s">
        <v>182</v>
      </c>
      <c r="G141" s="48"/>
      <c r="H141" s="5" t="s">
        <v>22</v>
      </c>
      <c r="I141" s="3">
        <v>1</v>
      </c>
      <c r="J141" s="150"/>
      <c r="K141" s="151">
        <f>$I141*J141</f>
        <v>0</v>
      </c>
      <c r="L141" s="115"/>
    </row>
    <row r="142" spans="1:12" s="1" customFormat="1" ht="112.5">
      <c r="A142" s="73" t="s">
        <v>2</v>
      </c>
      <c r="B142" s="232" t="s">
        <v>216</v>
      </c>
      <c r="C142" s="68"/>
      <c r="D142" s="21" t="s">
        <v>14</v>
      </c>
      <c r="E142" s="38"/>
      <c r="F142" s="16" t="s">
        <v>185</v>
      </c>
      <c r="G142" s="70" t="s">
        <v>68</v>
      </c>
      <c r="H142" s="17"/>
      <c r="I142" s="14"/>
      <c r="J142" s="15"/>
      <c r="K142" s="36"/>
      <c r="L142" s="115"/>
    </row>
    <row r="143" spans="1:12" ht="11.25">
      <c r="A143" s="73" t="s">
        <v>2</v>
      </c>
      <c r="B143" s="232" t="s">
        <v>216</v>
      </c>
      <c r="C143" s="68"/>
      <c r="E143" s="37"/>
      <c r="F143" s="12"/>
      <c r="G143" s="9"/>
      <c r="H143" s="6"/>
      <c r="I143" s="7"/>
      <c r="J143" s="8"/>
      <c r="K143" s="42"/>
      <c r="L143" s="118"/>
    </row>
    <row r="144" spans="1:12" s="1" customFormat="1" ht="11.25">
      <c r="A144" s="73" t="s">
        <v>2</v>
      </c>
      <c r="B144" s="232" t="s">
        <v>216</v>
      </c>
      <c r="C144" s="192"/>
      <c r="D144" s="21" t="s">
        <v>13</v>
      </c>
      <c r="E144" s="173" t="s">
        <v>219</v>
      </c>
      <c r="F144" s="58" t="s">
        <v>170</v>
      </c>
      <c r="G144" s="48"/>
      <c r="H144" s="5" t="s">
        <v>9</v>
      </c>
      <c r="I144" s="3">
        <f>7.4*3</f>
        <v>22.200000000000003</v>
      </c>
      <c r="J144" s="150"/>
      <c r="K144" s="151">
        <f>$I144*J144</f>
        <v>0</v>
      </c>
      <c r="L144" s="115"/>
    </row>
    <row r="145" spans="1:12" s="1" customFormat="1" ht="123.75">
      <c r="A145" s="73" t="s">
        <v>2</v>
      </c>
      <c r="B145" s="232" t="s">
        <v>216</v>
      </c>
      <c r="C145" s="68"/>
      <c r="D145" s="21" t="s">
        <v>14</v>
      </c>
      <c r="E145" s="38"/>
      <c r="F145" s="16" t="s">
        <v>183</v>
      </c>
      <c r="G145" s="70" t="s">
        <v>68</v>
      </c>
      <c r="H145" s="17"/>
      <c r="I145" s="14"/>
      <c r="J145" s="15"/>
      <c r="K145" s="36"/>
      <c r="L145" s="115"/>
    </row>
    <row r="146" spans="1:12" ht="11.25">
      <c r="A146" s="73" t="s">
        <v>2</v>
      </c>
      <c r="B146" s="232" t="s">
        <v>216</v>
      </c>
      <c r="C146" s="68"/>
      <c r="D146" s="21" t="s">
        <v>14</v>
      </c>
      <c r="E146" s="37"/>
      <c r="F146" s="76" t="s">
        <v>172</v>
      </c>
      <c r="G146" s="9"/>
      <c r="H146" s="6"/>
      <c r="I146" s="7"/>
      <c r="J146" s="8"/>
      <c r="K146" s="42"/>
      <c r="L146" s="118"/>
    </row>
    <row r="147" spans="1:12" ht="11.25">
      <c r="A147" s="73" t="s">
        <v>2</v>
      </c>
      <c r="B147" s="232" t="s">
        <v>216</v>
      </c>
      <c r="C147" s="68"/>
      <c r="E147" s="37"/>
      <c r="F147" s="12"/>
      <c r="G147" s="9"/>
      <c r="H147" s="6"/>
      <c r="I147" s="7"/>
      <c r="J147" s="8"/>
      <c r="K147" s="42"/>
      <c r="L147" s="118"/>
    </row>
    <row r="148" spans="1:12" s="1" customFormat="1" ht="11.25">
      <c r="A148" s="73" t="s">
        <v>2</v>
      </c>
      <c r="B148" s="232" t="s">
        <v>216</v>
      </c>
      <c r="C148" s="192"/>
      <c r="D148" s="21" t="s">
        <v>13</v>
      </c>
      <c r="E148" s="173" t="s">
        <v>220</v>
      </c>
      <c r="F148" s="58" t="s">
        <v>169</v>
      </c>
      <c r="G148" s="48"/>
      <c r="H148" s="5" t="s">
        <v>9</v>
      </c>
      <c r="I148" s="3">
        <f>(1.48+1.68+0.21+0.98+0.21+3.67)*0.62+0.7*2</f>
        <v>6.502599999999999</v>
      </c>
      <c r="J148" s="150"/>
      <c r="K148" s="151">
        <f>$I148*J148</f>
        <v>0</v>
      </c>
      <c r="L148" s="115"/>
    </row>
    <row r="149" spans="1:12" s="1" customFormat="1" ht="112.5">
      <c r="A149" s="73" t="s">
        <v>2</v>
      </c>
      <c r="B149" s="232" t="s">
        <v>216</v>
      </c>
      <c r="C149" s="68"/>
      <c r="D149" s="21" t="s">
        <v>14</v>
      </c>
      <c r="E149" s="38"/>
      <c r="F149" s="16" t="s">
        <v>184</v>
      </c>
      <c r="G149" s="70" t="s">
        <v>68</v>
      </c>
      <c r="H149" s="17"/>
      <c r="I149" s="76"/>
      <c r="J149" s="15"/>
      <c r="K149" s="36"/>
      <c r="L149" s="115"/>
    </row>
    <row r="150" spans="1:12" ht="11.25">
      <c r="A150" s="73" t="s">
        <v>2</v>
      </c>
      <c r="B150" s="232" t="s">
        <v>216</v>
      </c>
      <c r="C150" s="68"/>
      <c r="D150" s="21" t="s">
        <v>14</v>
      </c>
      <c r="E150" s="37"/>
      <c r="F150" s="76" t="s">
        <v>190</v>
      </c>
      <c r="G150" s="9"/>
      <c r="H150" s="6"/>
      <c r="I150" s="7"/>
      <c r="J150" s="8"/>
      <c r="K150" s="42"/>
      <c r="L150" s="118"/>
    </row>
    <row r="151" spans="1:12" ht="11.25">
      <c r="A151" s="73" t="s">
        <v>2</v>
      </c>
      <c r="B151" s="232" t="s">
        <v>216</v>
      </c>
      <c r="C151" s="68"/>
      <c r="E151" s="37"/>
      <c r="F151" s="12"/>
      <c r="G151" s="9"/>
      <c r="H151" s="6"/>
      <c r="I151" s="7"/>
      <c r="J151" s="8"/>
      <c r="K151" s="42"/>
      <c r="L151" s="118"/>
    </row>
    <row r="152" spans="1:12" s="1" customFormat="1" ht="11.25">
      <c r="A152" s="73" t="s">
        <v>2</v>
      </c>
      <c r="B152" s="232" t="s">
        <v>216</v>
      </c>
      <c r="C152" s="192"/>
      <c r="D152" s="21" t="s">
        <v>13</v>
      </c>
      <c r="E152" s="173" t="s">
        <v>221</v>
      </c>
      <c r="F152" s="58" t="s">
        <v>174</v>
      </c>
      <c r="G152" s="48"/>
      <c r="H152" s="5" t="s">
        <v>9</v>
      </c>
      <c r="I152" s="3">
        <f>(1.48+1.68+0.21+0.98+0.21+3.67)*0.62+0.7*2</f>
        <v>6.502599999999999</v>
      </c>
      <c r="J152" s="150"/>
      <c r="K152" s="151">
        <f>$I152*J152</f>
        <v>0</v>
      </c>
      <c r="L152" s="115"/>
    </row>
    <row r="153" spans="1:12" s="1" customFormat="1" ht="45">
      <c r="A153" s="73" t="s">
        <v>2</v>
      </c>
      <c r="B153" s="232" t="s">
        <v>216</v>
      </c>
      <c r="C153" s="68"/>
      <c r="D153" s="21" t="s">
        <v>14</v>
      </c>
      <c r="E153" s="38"/>
      <c r="F153" s="16" t="s">
        <v>175</v>
      </c>
      <c r="G153" s="70" t="s">
        <v>68</v>
      </c>
      <c r="H153" s="17"/>
      <c r="I153" s="14"/>
      <c r="J153" s="15"/>
      <c r="K153" s="36"/>
      <c r="L153" s="115"/>
    </row>
    <row r="154" spans="1:12" ht="11.25">
      <c r="A154" s="73" t="s">
        <v>2</v>
      </c>
      <c r="B154" s="232" t="s">
        <v>216</v>
      </c>
      <c r="C154" s="68"/>
      <c r="E154" s="37"/>
      <c r="F154" s="13"/>
      <c r="G154" s="9"/>
      <c r="H154" s="6"/>
      <c r="I154" s="7"/>
      <c r="J154" s="8"/>
      <c r="K154" s="42"/>
      <c r="L154" s="118"/>
    </row>
    <row r="155" spans="1:12" s="1" customFormat="1" ht="11.25">
      <c r="A155" s="73" t="s">
        <v>2</v>
      </c>
      <c r="B155" s="232" t="s">
        <v>216</v>
      </c>
      <c r="C155" s="192"/>
      <c r="D155" s="21" t="s">
        <v>13</v>
      </c>
      <c r="E155" s="173" t="s">
        <v>222</v>
      </c>
      <c r="F155" s="58" t="s">
        <v>173</v>
      </c>
      <c r="G155" s="48"/>
      <c r="H155" s="47"/>
      <c r="I155" s="39"/>
      <c r="J155" s="40"/>
      <c r="K155" s="44"/>
      <c r="L155" s="115"/>
    </row>
    <row r="156" spans="1:12" s="1" customFormat="1" ht="247.5">
      <c r="A156" s="73" t="s">
        <v>2</v>
      </c>
      <c r="B156" s="232" t="s">
        <v>216</v>
      </c>
      <c r="C156" s="68"/>
      <c r="D156" s="21" t="s">
        <v>14</v>
      </c>
      <c r="E156" s="38"/>
      <c r="F156" s="64" t="s">
        <v>446</v>
      </c>
      <c r="G156" s="70" t="s">
        <v>68</v>
      </c>
      <c r="H156" s="17"/>
      <c r="I156" s="14"/>
      <c r="J156" s="15"/>
      <c r="K156" s="36"/>
      <c r="L156" s="115"/>
    </row>
    <row r="157" spans="1:12" s="59" customFormat="1" ht="22.5">
      <c r="A157" s="73" t="s">
        <v>2</v>
      </c>
      <c r="B157" s="232" t="s">
        <v>216</v>
      </c>
      <c r="C157" s="192"/>
      <c r="D157" s="21" t="s">
        <v>13</v>
      </c>
      <c r="E157" s="221" t="s">
        <v>223</v>
      </c>
      <c r="F157" s="48" t="s">
        <v>447</v>
      </c>
      <c r="G157" s="82"/>
      <c r="H157" s="5" t="s">
        <v>9</v>
      </c>
      <c r="I157" s="3"/>
      <c r="J157" s="150"/>
      <c r="K157" s="208" t="s">
        <v>196</v>
      </c>
      <c r="L157" s="116"/>
    </row>
    <row r="158" spans="1:12" s="59" customFormat="1" ht="33.75">
      <c r="A158" s="73" t="s">
        <v>2</v>
      </c>
      <c r="B158" s="232" t="s">
        <v>216</v>
      </c>
      <c r="C158" s="192"/>
      <c r="D158" s="21" t="s">
        <v>13</v>
      </c>
      <c r="E158" s="221" t="s">
        <v>224</v>
      </c>
      <c r="F158" s="48" t="s">
        <v>441</v>
      </c>
      <c r="G158" s="82"/>
      <c r="H158" s="60" t="s">
        <v>25</v>
      </c>
      <c r="I158" s="61" t="s">
        <v>26</v>
      </c>
      <c r="J158" s="153">
        <v>0</v>
      </c>
      <c r="K158" s="208" t="s">
        <v>196</v>
      </c>
      <c r="L158" s="116"/>
    </row>
    <row r="159" spans="1:12" s="59" customFormat="1" ht="67.5">
      <c r="A159" s="73" t="s">
        <v>2</v>
      </c>
      <c r="B159" s="232" t="s">
        <v>216</v>
      </c>
      <c r="C159" s="192"/>
      <c r="D159" s="21" t="s">
        <v>13</v>
      </c>
      <c r="E159" s="221" t="s">
        <v>225</v>
      </c>
      <c r="F159" s="45" t="s">
        <v>442</v>
      </c>
      <c r="G159" s="48"/>
      <c r="H159" s="5" t="s">
        <v>9</v>
      </c>
      <c r="I159" s="62">
        <v>6.5</v>
      </c>
      <c r="J159" s="150"/>
      <c r="K159" s="151">
        <f>$I159*J159</f>
        <v>0</v>
      </c>
      <c r="L159" s="116"/>
    </row>
    <row r="160" spans="1:12" ht="11.25">
      <c r="A160" s="73" t="s">
        <v>2</v>
      </c>
      <c r="B160" s="232" t="s">
        <v>216</v>
      </c>
      <c r="C160" s="68"/>
      <c r="E160" s="37"/>
      <c r="F160" s="12"/>
      <c r="G160" s="9"/>
      <c r="H160" s="6"/>
      <c r="I160" s="7"/>
      <c r="J160" s="8"/>
      <c r="K160" s="42"/>
      <c r="L160" s="118"/>
    </row>
    <row r="161" spans="1:12" s="1" customFormat="1" ht="11.25">
      <c r="A161" s="73" t="s">
        <v>2</v>
      </c>
      <c r="B161" s="232" t="s">
        <v>216</v>
      </c>
      <c r="C161" s="192"/>
      <c r="D161" s="21" t="s">
        <v>13</v>
      </c>
      <c r="E161" s="173" t="s">
        <v>226</v>
      </c>
      <c r="F161" s="58" t="s">
        <v>192</v>
      </c>
      <c r="G161" s="48"/>
      <c r="H161" s="5" t="s">
        <v>22</v>
      </c>
      <c r="I161" s="3">
        <v>1</v>
      </c>
      <c r="J161" s="150"/>
      <c r="K161" s="151">
        <f>$I161*J161</f>
        <v>0</v>
      </c>
      <c r="L161" s="115"/>
    </row>
    <row r="162" spans="1:12" s="1" customFormat="1" ht="56.25">
      <c r="A162" s="73" t="s">
        <v>2</v>
      </c>
      <c r="B162" s="232" t="s">
        <v>216</v>
      </c>
      <c r="C162" s="68"/>
      <c r="D162" s="21" t="s">
        <v>14</v>
      </c>
      <c r="E162" s="38"/>
      <c r="F162" s="16" t="s">
        <v>193</v>
      </c>
      <c r="G162" s="70" t="s">
        <v>68</v>
      </c>
      <c r="H162" s="17"/>
      <c r="I162" s="14"/>
      <c r="J162" s="15"/>
      <c r="K162" s="36"/>
      <c r="L162" s="115"/>
    </row>
    <row r="163" spans="1:12" ht="11.25">
      <c r="A163" s="73" t="s">
        <v>2</v>
      </c>
      <c r="B163" s="232" t="s">
        <v>216</v>
      </c>
      <c r="C163" s="68"/>
      <c r="E163" s="37"/>
      <c r="F163" s="12"/>
      <c r="G163" s="9"/>
      <c r="H163" s="6"/>
      <c r="I163" s="7"/>
      <c r="J163" s="8"/>
      <c r="K163" s="42"/>
      <c r="L163" s="118"/>
    </row>
    <row r="164" spans="1:12" s="1" customFormat="1" ht="11.25">
      <c r="A164" s="73" t="s">
        <v>2</v>
      </c>
      <c r="B164" s="232" t="s">
        <v>216</v>
      </c>
      <c r="C164" s="192"/>
      <c r="D164" s="21" t="s">
        <v>13</v>
      </c>
      <c r="E164" s="173" t="s">
        <v>227</v>
      </c>
      <c r="F164" s="58" t="s">
        <v>194</v>
      </c>
      <c r="G164" s="48"/>
      <c r="H164" s="5" t="s">
        <v>19</v>
      </c>
      <c r="I164" s="3">
        <f>0.61*3</f>
        <v>1.83</v>
      </c>
      <c r="J164" s="150"/>
      <c r="K164" s="151">
        <f>$I164*J164</f>
        <v>0</v>
      </c>
      <c r="L164" s="115"/>
    </row>
    <row r="165" spans="1:12" s="1" customFormat="1" ht="90">
      <c r="A165" s="73" t="s">
        <v>2</v>
      </c>
      <c r="B165" s="232" t="s">
        <v>216</v>
      </c>
      <c r="C165" s="68"/>
      <c r="D165" s="21" t="s">
        <v>14</v>
      </c>
      <c r="E165" s="38"/>
      <c r="F165" s="16" t="s">
        <v>195</v>
      </c>
      <c r="G165" s="70" t="s">
        <v>68</v>
      </c>
      <c r="H165" s="17"/>
      <c r="I165" s="14"/>
      <c r="J165" s="15"/>
      <c r="K165" s="36"/>
      <c r="L165" s="115"/>
    </row>
    <row r="166" spans="1:12" ht="11.25">
      <c r="A166" s="73" t="s">
        <v>2</v>
      </c>
      <c r="B166" s="232" t="s">
        <v>216</v>
      </c>
      <c r="C166" s="68"/>
      <c r="E166" s="37"/>
      <c r="F166" s="12"/>
      <c r="G166" s="9"/>
      <c r="H166" s="6"/>
      <c r="I166" s="53"/>
      <c r="J166" s="8"/>
      <c r="K166" s="8"/>
      <c r="L166" s="117"/>
    </row>
    <row r="167" spans="1:12" ht="11.25">
      <c r="A167" s="73" t="s">
        <v>2</v>
      </c>
      <c r="B167" s="232"/>
      <c r="C167" s="68"/>
      <c r="K167" s="2"/>
      <c r="L167" s="117"/>
    </row>
    <row r="168" spans="1:12" ht="11.25">
      <c r="A168" s="73" t="s">
        <v>2</v>
      </c>
      <c r="B168" s="232"/>
      <c r="C168" s="224"/>
      <c r="E168" s="220"/>
      <c r="L168" s="120"/>
    </row>
    <row r="169" spans="1:11" ht="19.5">
      <c r="A169" s="73" t="s">
        <v>2</v>
      </c>
      <c r="B169" s="232"/>
      <c r="D169" s="73"/>
      <c r="E169" s="26" t="s">
        <v>3</v>
      </c>
      <c r="F169" s="26" t="s">
        <v>6</v>
      </c>
      <c r="G169" s="26" t="s">
        <v>301</v>
      </c>
      <c r="H169" s="26" t="s">
        <v>4</v>
      </c>
      <c r="I169" s="27" t="s">
        <v>5</v>
      </c>
      <c r="J169" s="27" t="s">
        <v>11</v>
      </c>
      <c r="K169" s="27" t="s">
        <v>12</v>
      </c>
    </row>
    <row r="170" spans="1:12" ht="11.25">
      <c r="A170" s="73" t="s">
        <v>2</v>
      </c>
      <c r="B170" s="232"/>
      <c r="C170" s="68"/>
      <c r="E170" s="37"/>
      <c r="F170" s="12"/>
      <c r="G170" s="9"/>
      <c r="H170" s="6"/>
      <c r="I170" s="7"/>
      <c r="J170" s="8"/>
      <c r="K170" s="42"/>
      <c r="L170" s="118"/>
    </row>
    <row r="171" spans="1:256" ht="22.5">
      <c r="A171" s="21" t="s">
        <v>2</v>
      </c>
      <c r="B171" s="232" t="s">
        <v>259</v>
      </c>
      <c r="C171" s="192" t="s">
        <v>341</v>
      </c>
      <c r="D171" s="73" t="s">
        <v>13</v>
      </c>
      <c r="E171" s="144" t="s">
        <v>259</v>
      </c>
      <c r="F171" s="145" t="str">
        <f>UPPER(F11)</f>
        <v>REKONSTR. SLOJEVA PODA NA BINI ZA MUZIČARE UZ VANJSKE BAZENE HOTELA ALBATROS</v>
      </c>
      <c r="G171" s="146"/>
      <c r="H171" s="146"/>
      <c r="I171" s="147"/>
      <c r="J171" s="148"/>
      <c r="K171" s="149"/>
      <c r="L171" s="55"/>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c r="IU171" s="56"/>
      <c r="IV171" s="56"/>
    </row>
    <row r="172" spans="1:12" ht="11.25">
      <c r="A172" s="73" t="s">
        <v>2</v>
      </c>
      <c r="B172" s="232" t="s">
        <v>259</v>
      </c>
      <c r="C172" s="68"/>
      <c r="E172" s="37"/>
      <c r="F172" s="12"/>
      <c r="G172" s="9"/>
      <c r="H172" s="6"/>
      <c r="I172" s="7"/>
      <c r="J172" s="8"/>
      <c r="K172" s="42"/>
      <c r="L172" s="118"/>
    </row>
    <row r="173" spans="1:12" s="1" customFormat="1" ht="11.25">
      <c r="A173" s="73" t="s">
        <v>2</v>
      </c>
      <c r="B173" s="232" t="s">
        <v>259</v>
      </c>
      <c r="C173" s="192"/>
      <c r="D173" s="21" t="s">
        <v>13</v>
      </c>
      <c r="E173" s="173" t="s">
        <v>314</v>
      </c>
      <c r="F173" s="58" t="s">
        <v>260</v>
      </c>
      <c r="G173" s="48"/>
      <c r="H173" s="48"/>
      <c r="I173" s="48"/>
      <c r="J173" s="48"/>
      <c r="K173" s="48"/>
      <c r="L173" s="115"/>
    </row>
    <row r="174" spans="1:12" s="1" customFormat="1" ht="191.25">
      <c r="A174" s="73" t="s">
        <v>2</v>
      </c>
      <c r="B174" s="232" t="s">
        <v>259</v>
      </c>
      <c r="C174" s="68"/>
      <c r="D174" s="21" t="s">
        <v>14</v>
      </c>
      <c r="E174" s="38"/>
      <c r="F174" s="16" t="s">
        <v>351</v>
      </c>
      <c r="G174" s="70" t="s">
        <v>68</v>
      </c>
      <c r="H174" s="17"/>
      <c r="I174" s="14"/>
      <c r="J174" s="15"/>
      <c r="K174" s="36"/>
      <c r="L174" s="115"/>
    </row>
    <row r="175" spans="1:12" s="1" customFormat="1" ht="11.25">
      <c r="A175" s="73" t="s">
        <v>2</v>
      </c>
      <c r="B175" s="232" t="s">
        <v>259</v>
      </c>
      <c r="C175" s="192"/>
      <c r="D175" s="21" t="s">
        <v>13</v>
      </c>
      <c r="E175" s="173" t="s">
        <v>315</v>
      </c>
      <c r="F175" s="83" t="s">
        <v>448</v>
      </c>
      <c r="G175" s="48"/>
      <c r="H175" s="5" t="s">
        <v>9</v>
      </c>
      <c r="I175" s="3">
        <v>45.6</v>
      </c>
      <c r="J175" s="150"/>
      <c r="K175" s="151">
        <f>$I175*J175</f>
        <v>0</v>
      </c>
      <c r="L175" s="115"/>
    </row>
    <row r="176" spans="1:12" s="1" customFormat="1" ht="11.25">
      <c r="A176" s="73" t="s">
        <v>2</v>
      </c>
      <c r="B176" s="232" t="s">
        <v>259</v>
      </c>
      <c r="C176" s="192"/>
      <c r="D176" s="21" t="s">
        <v>13</v>
      </c>
      <c r="E176" s="173" t="s">
        <v>315</v>
      </c>
      <c r="F176" s="83" t="s">
        <v>449</v>
      </c>
      <c r="G176" s="48"/>
      <c r="H176" s="5" t="s">
        <v>9</v>
      </c>
      <c r="I176" s="3">
        <f>73-45.6</f>
        <v>27.4</v>
      </c>
      <c r="J176" s="150"/>
      <c r="K176" s="151">
        <f>$I176*J176</f>
        <v>0</v>
      </c>
      <c r="L176" s="115"/>
    </row>
    <row r="177" spans="1:12" ht="11.25">
      <c r="A177" s="73" t="s">
        <v>2</v>
      </c>
      <c r="B177" s="232" t="s">
        <v>259</v>
      </c>
      <c r="C177" s="68"/>
      <c r="E177" s="37"/>
      <c r="F177" s="13"/>
      <c r="G177" s="9"/>
      <c r="H177" s="6"/>
      <c r="I177" s="53"/>
      <c r="J177" s="8"/>
      <c r="K177" s="42"/>
      <c r="L177" s="118"/>
    </row>
    <row r="178" spans="1:12" s="1" customFormat="1" ht="11.25">
      <c r="A178" s="73" t="s">
        <v>2</v>
      </c>
      <c r="B178" s="232" t="s">
        <v>259</v>
      </c>
      <c r="C178" s="192"/>
      <c r="D178" s="21" t="s">
        <v>13</v>
      </c>
      <c r="E178" s="173" t="s">
        <v>316</v>
      </c>
      <c r="F178" s="24" t="s">
        <v>262</v>
      </c>
      <c r="G178" s="48"/>
      <c r="H178" s="5" t="s">
        <v>19</v>
      </c>
      <c r="I178" s="3">
        <v>20</v>
      </c>
      <c r="J178" s="150"/>
      <c r="K178" s="151">
        <f>$I178*J178</f>
        <v>0</v>
      </c>
      <c r="L178" s="115"/>
    </row>
    <row r="179" spans="1:12" s="1" customFormat="1" ht="135">
      <c r="A179" s="73" t="s">
        <v>2</v>
      </c>
      <c r="B179" s="232" t="s">
        <v>259</v>
      </c>
      <c r="C179" s="68"/>
      <c r="D179" s="21" t="s">
        <v>14</v>
      </c>
      <c r="E179" s="38"/>
      <c r="F179" s="64" t="s">
        <v>353</v>
      </c>
      <c r="G179" s="70" t="s">
        <v>68</v>
      </c>
      <c r="H179" s="17"/>
      <c r="I179" s="14"/>
      <c r="J179" s="15"/>
      <c r="K179" s="36"/>
      <c r="L179" s="115"/>
    </row>
    <row r="180" spans="1:12" ht="11.25">
      <c r="A180" s="73" t="s">
        <v>2</v>
      </c>
      <c r="B180" s="232" t="s">
        <v>259</v>
      </c>
      <c r="C180" s="68"/>
      <c r="E180" s="37"/>
      <c r="F180" s="13"/>
      <c r="G180" s="9"/>
      <c r="H180" s="6"/>
      <c r="I180" s="53"/>
      <c r="J180" s="8"/>
      <c r="K180" s="42"/>
      <c r="L180" s="118"/>
    </row>
    <row r="181" spans="1:12" s="1" customFormat="1" ht="11.25">
      <c r="A181" s="73" t="s">
        <v>2</v>
      </c>
      <c r="B181" s="232" t="s">
        <v>259</v>
      </c>
      <c r="C181" s="192"/>
      <c r="D181" s="21" t="s">
        <v>13</v>
      </c>
      <c r="E181" s="173" t="s">
        <v>317</v>
      </c>
      <c r="F181" s="24" t="s">
        <v>347</v>
      </c>
      <c r="G181" s="48"/>
      <c r="H181" s="5" t="s">
        <v>19</v>
      </c>
      <c r="I181" s="3">
        <v>19</v>
      </c>
      <c r="J181" s="150"/>
      <c r="K181" s="151">
        <f>$I181*J181</f>
        <v>0</v>
      </c>
      <c r="L181" s="115"/>
    </row>
    <row r="182" spans="1:12" s="1" customFormat="1" ht="90">
      <c r="A182" s="73" t="s">
        <v>2</v>
      </c>
      <c r="B182" s="232" t="s">
        <v>259</v>
      </c>
      <c r="C182" s="68"/>
      <c r="D182" s="21" t="s">
        <v>14</v>
      </c>
      <c r="E182" s="38"/>
      <c r="F182" s="64" t="s">
        <v>352</v>
      </c>
      <c r="G182" s="70" t="s">
        <v>68</v>
      </c>
      <c r="H182" s="17"/>
      <c r="I182" s="14"/>
      <c r="J182" s="15"/>
      <c r="K182" s="36"/>
      <c r="L182" s="115"/>
    </row>
    <row r="183" spans="1:12" ht="11.25">
      <c r="A183" s="73" t="s">
        <v>2</v>
      </c>
      <c r="B183" s="232" t="s">
        <v>259</v>
      </c>
      <c r="C183" s="68"/>
      <c r="E183" s="37"/>
      <c r="F183" s="13"/>
      <c r="G183" s="9"/>
      <c r="H183" s="6"/>
      <c r="I183" s="53"/>
      <c r="J183" s="8"/>
      <c r="K183" s="42"/>
      <c r="L183" s="118"/>
    </row>
    <row r="184" spans="1:12" s="1" customFormat="1" ht="11.25">
      <c r="A184" s="73" t="s">
        <v>2</v>
      </c>
      <c r="B184" s="232" t="s">
        <v>259</v>
      </c>
      <c r="C184" s="192"/>
      <c r="D184" s="21" t="s">
        <v>13</v>
      </c>
      <c r="E184" s="173" t="s">
        <v>318</v>
      </c>
      <c r="F184" s="24" t="s">
        <v>261</v>
      </c>
      <c r="G184" s="48"/>
      <c r="H184" s="5" t="s">
        <v>9</v>
      </c>
      <c r="I184" s="3">
        <v>73</v>
      </c>
      <c r="J184" s="150"/>
      <c r="K184" s="151">
        <f>$I184*J184</f>
        <v>0</v>
      </c>
      <c r="L184" s="115"/>
    </row>
    <row r="185" spans="1:12" s="1" customFormat="1" ht="67.5">
      <c r="A185" s="73" t="s">
        <v>2</v>
      </c>
      <c r="B185" s="232" t="s">
        <v>259</v>
      </c>
      <c r="C185" s="68"/>
      <c r="D185" s="21" t="s">
        <v>14</v>
      </c>
      <c r="E185" s="38"/>
      <c r="F185" s="64" t="s">
        <v>348</v>
      </c>
      <c r="G185" s="70" t="s">
        <v>68</v>
      </c>
      <c r="H185" s="17"/>
      <c r="I185" s="14"/>
      <c r="J185" s="15"/>
      <c r="K185" s="36"/>
      <c r="L185" s="115"/>
    </row>
    <row r="186" spans="1:12" ht="11.25">
      <c r="A186" s="73" t="s">
        <v>2</v>
      </c>
      <c r="B186" s="232" t="s">
        <v>259</v>
      </c>
      <c r="C186" s="68"/>
      <c r="E186" s="37"/>
      <c r="F186" s="13"/>
      <c r="G186" s="9"/>
      <c r="H186" s="6"/>
      <c r="I186" s="53"/>
      <c r="J186" s="8"/>
      <c r="K186" s="42"/>
      <c r="L186" s="118"/>
    </row>
    <row r="187" spans="1:12" s="1" customFormat="1" ht="11.25">
      <c r="A187" s="73" t="s">
        <v>2</v>
      </c>
      <c r="B187" s="232" t="s">
        <v>259</v>
      </c>
      <c r="C187" s="192"/>
      <c r="D187" s="21" t="s">
        <v>13</v>
      </c>
      <c r="E187" s="173" t="s">
        <v>319</v>
      </c>
      <c r="F187" s="24" t="s">
        <v>356</v>
      </c>
      <c r="G187" s="48"/>
      <c r="H187" s="5" t="s">
        <v>22</v>
      </c>
      <c r="I187" s="3">
        <v>1</v>
      </c>
      <c r="J187" s="150"/>
      <c r="K187" s="151">
        <f>$I187*J187</f>
        <v>0</v>
      </c>
      <c r="L187" s="115"/>
    </row>
    <row r="188" spans="1:12" s="1" customFormat="1" ht="101.25">
      <c r="A188" s="73" t="s">
        <v>2</v>
      </c>
      <c r="B188" s="232" t="s">
        <v>259</v>
      </c>
      <c r="C188" s="68"/>
      <c r="D188" s="21" t="s">
        <v>14</v>
      </c>
      <c r="E188" s="38"/>
      <c r="F188" s="64" t="s">
        <v>357</v>
      </c>
      <c r="G188" s="70" t="s">
        <v>68</v>
      </c>
      <c r="H188" s="17"/>
      <c r="I188" s="14"/>
      <c r="J188" s="15"/>
      <c r="K188" s="36"/>
      <c r="L188" s="115"/>
    </row>
    <row r="189" spans="1:12" ht="11.25">
      <c r="A189" s="73" t="s">
        <v>2</v>
      </c>
      <c r="B189" s="232" t="s">
        <v>259</v>
      </c>
      <c r="C189" s="68"/>
      <c r="E189" s="37"/>
      <c r="F189" s="13"/>
      <c r="G189" s="9"/>
      <c r="H189" s="6"/>
      <c r="I189" s="53"/>
      <c r="J189" s="8"/>
      <c r="K189" s="42"/>
      <c r="L189" s="118"/>
    </row>
    <row r="190" spans="1:12" s="1" customFormat="1" ht="11.25">
      <c r="A190" s="73" t="s">
        <v>2</v>
      </c>
      <c r="B190" s="232" t="s">
        <v>259</v>
      </c>
      <c r="C190" s="192"/>
      <c r="D190" s="21" t="s">
        <v>13</v>
      </c>
      <c r="E190" s="173" t="s">
        <v>320</v>
      </c>
      <c r="F190" s="24" t="s">
        <v>355</v>
      </c>
      <c r="G190" s="48"/>
      <c r="H190" s="5" t="s">
        <v>22</v>
      </c>
      <c r="I190" s="3">
        <v>1</v>
      </c>
      <c r="J190" s="150"/>
      <c r="K190" s="151">
        <f>$I190*J190</f>
        <v>0</v>
      </c>
      <c r="L190" s="115"/>
    </row>
    <row r="191" spans="1:12" s="1" customFormat="1" ht="191.25">
      <c r="A191" s="73" t="s">
        <v>2</v>
      </c>
      <c r="B191" s="232" t="s">
        <v>259</v>
      </c>
      <c r="C191" s="68"/>
      <c r="D191" s="21" t="s">
        <v>14</v>
      </c>
      <c r="E191" s="38"/>
      <c r="F191" s="64" t="s">
        <v>358</v>
      </c>
      <c r="G191" s="70" t="s">
        <v>68</v>
      </c>
      <c r="H191" s="17"/>
      <c r="I191" s="14"/>
      <c r="J191" s="15"/>
      <c r="K191" s="36"/>
      <c r="L191" s="115"/>
    </row>
    <row r="192" spans="1:12" ht="11.25">
      <c r="A192" s="73" t="s">
        <v>2</v>
      </c>
      <c r="B192" s="232" t="s">
        <v>259</v>
      </c>
      <c r="C192" s="68"/>
      <c r="E192" s="37"/>
      <c r="F192" s="13"/>
      <c r="G192" s="9"/>
      <c r="H192" s="6"/>
      <c r="I192" s="53"/>
      <c r="J192" s="8"/>
      <c r="K192" s="42"/>
      <c r="L192" s="118"/>
    </row>
    <row r="193" spans="1:12" s="1" customFormat="1" ht="11.25">
      <c r="A193" s="73" t="s">
        <v>2</v>
      </c>
      <c r="B193" s="232" t="s">
        <v>259</v>
      </c>
      <c r="C193" s="192"/>
      <c r="D193" s="21" t="s">
        <v>13</v>
      </c>
      <c r="E193" s="173" t="s">
        <v>321</v>
      </c>
      <c r="F193" s="24" t="s">
        <v>235</v>
      </c>
      <c r="G193" s="48"/>
      <c r="H193" s="5" t="s">
        <v>9</v>
      </c>
      <c r="I193" s="3">
        <v>73</v>
      </c>
      <c r="J193" s="150"/>
      <c r="K193" s="151">
        <f>$I193*J193</f>
        <v>0</v>
      </c>
      <c r="L193" s="115"/>
    </row>
    <row r="194" spans="1:12" s="1" customFormat="1" ht="101.25">
      <c r="A194" s="73" t="s">
        <v>2</v>
      </c>
      <c r="B194" s="232" t="s">
        <v>259</v>
      </c>
      <c r="C194" s="68"/>
      <c r="D194" s="21" t="s">
        <v>14</v>
      </c>
      <c r="E194" s="38"/>
      <c r="F194" s="64" t="s">
        <v>349</v>
      </c>
      <c r="G194" s="70" t="s">
        <v>1</v>
      </c>
      <c r="H194" s="17"/>
      <c r="I194" s="14"/>
      <c r="J194" s="15"/>
      <c r="K194" s="36"/>
      <c r="L194" s="115"/>
    </row>
    <row r="195" spans="1:12" ht="11.25">
      <c r="A195" s="73" t="s">
        <v>2</v>
      </c>
      <c r="B195" s="232" t="s">
        <v>259</v>
      </c>
      <c r="C195" s="68"/>
      <c r="E195" s="37"/>
      <c r="F195" s="13"/>
      <c r="G195" s="9"/>
      <c r="H195" s="6"/>
      <c r="I195" s="7"/>
      <c r="J195" s="8"/>
      <c r="K195" s="42"/>
      <c r="L195" s="118"/>
    </row>
    <row r="196" spans="1:12" s="1" customFormat="1" ht="11.25">
      <c r="A196" s="73" t="s">
        <v>2</v>
      </c>
      <c r="B196" s="232" t="s">
        <v>259</v>
      </c>
      <c r="C196" s="192"/>
      <c r="D196" s="21" t="s">
        <v>13</v>
      </c>
      <c r="E196" s="173" t="s">
        <v>322</v>
      </c>
      <c r="F196" s="24" t="s">
        <v>263</v>
      </c>
      <c r="G196" s="48"/>
      <c r="H196" s="5" t="s">
        <v>19</v>
      </c>
      <c r="I196" s="3">
        <v>20</v>
      </c>
      <c r="J196" s="150"/>
      <c r="K196" s="151">
        <f>$I196*J196</f>
        <v>0</v>
      </c>
      <c r="L196" s="115"/>
    </row>
    <row r="197" spans="1:12" s="1" customFormat="1" ht="157.5">
      <c r="A197" s="73" t="s">
        <v>2</v>
      </c>
      <c r="B197" s="232" t="s">
        <v>259</v>
      </c>
      <c r="C197" s="68"/>
      <c r="D197" s="21" t="s">
        <v>14</v>
      </c>
      <c r="E197" s="38"/>
      <c r="F197" s="64" t="s">
        <v>350</v>
      </c>
      <c r="G197" s="70" t="s">
        <v>10</v>
      </c>
      <c r="H197" s="17"/>
      <c r="I197" s="14"/>
      <c r="J197" s="15"/>
      <c r="K197" s="36"/>
      <c r="L197" s="115"/>
    </row>
    <row r="198" spans="1:12" ht="11.25">
      <c r="A198" s="73" t="s">
        <v>2</v>
      </c>
      <c r="B198" s="232" t="s">
        <v>259</v>
      </c>
      <c r="C198" s="68"/>
      <c r="E198" s="37"/>
      <c r="F198" s="13"/>
      <c r="G198" s="9"/>
      <c r="H198" s="6"/>
      <c r="I198" s="7"/>
      <c r="J198" s="8"/>
      <c r="K198" s="42"/>
      <c r="L198" s="118"/>
    </row>
    <row r="199" spans="1:12" s="1" customFormat="1" ht="11.25">
      <c r="A199" s="73" t="s">
        <v>2</v>
      </c>
      <c r="B199" s="232" t="s">
        <v>259</v>
      </c>
      <c r="C199" s="192"/>
      <c r="D199" s="21" t="s">
        <v>13</v>
      </c>
      <c r="E199" s="173" t="s">
        <v>323</v>
      </c>
      <c r="F199" s="24" t="s">
        <v>66</v>
      </c>
      <c r="G199" s="48"/>
      <c r="H199" s="5"/>
      <c r="I199" s="5"/>
      <c r="J199" s="5"/>
      <c r="K199" s="5"/>
      <c r="L199" s="115"/>
    </row>
    <row r="200" spans="1:12" s="1" customFormat="1" ht="146.25">
      <c r="A200" s="73" t="s">
        <v>2</v>
      </c>
      <c r="B200" s="232" t="s">
        <v>259</v>
      </c>
      <c r="C200" s="68"/>
      <c r="D200" s="21" t="s">
        <v>14</v>
      </c>
      <c r="E200" s="38"/>
      <c r="F200" s="64" t="s">
        <v>451</v>
      </c>
      <c r="G200" s="70" t="s">
        <v>10</v>
      </c>
      <c r="H200" s="17"/>
      <c r="I200" s="14"/>
      <c r="J200" s="15"/>
      <c r="K200" s="36"/>
      <c r="L200" s="115"/>
    </row>
    <row r="201" spans="1:12" s="1" customFormat="1" ht="11.25">
      <c r="A201" s="73" t="s">
        <v>2</v>
      </c>
      <c r="B201" s="232" t="s">
        <v>259</v>
      </c>
      <c r="C201" s="192"/>
      <c r="D201" s="21" t="s">
        <v>13</v>
      </c>
      <c r="E201" s="173" t="s">
        <v>359</v>
      </c>
      <c r="F201" s="57" t="s">
        <v>437</v>
      </c>
      <c r="G201" s="48"/>
      <c r="H201" s="5" t="s">
        <v>9</v>
      </c>
      <c r="I201" s="3">
        <f>73+20*0.1+1.55*2*0.1+1.35*2*0.1</f>
        <v>75.58</v>
      </c>
      <c r="J201" s="150"/>
      <c r="K201" s="151">
        <f>$I201*J201</f>
        <v>0</v>
      </c>
      <c r="L201" s="115"/>
    </row>
    <row r="202" spans="1:12" s="1" customFormat="1" ht="11.25">
      <c r="A202" s="73" t="s">
        <v>2</v>
      </c>
      <c r="B202" s="232" t="s">
        <v>259</v>
      </c>
      <c r="C202" s="192"/>
      <c r="D202" s="21" t="s">
        <v>13</v>
      </c>
      <c r="E202" s="173" t="s">
        <v>360</v>
      </c>
      <c r="F202" s="57" t="s">
        <v>438</v>
      </c>
      <c r="G202" s="48"/>
      <c r="H202" s="5" t="s">
        <v>20</v>
      </c>
      <c r="I202" s="3">
        <f>20+19+1.55*2+1.35*2</f>
        <v>44.800000000000004</v>
      </c>
      <c r="J202" s="150"/>
      <c r="K202" s="151">
        <f>$I202*J202</f>
        <v>0</v>
      </c>
      <c r="L202" s="115"/>
    </row>
    <row r="203" spans="1:12" s="1" customFormat="1" ht="11.25">
      <c r="A203" s="73" t="s">
        <v>2</v>
      </c>
      <c r="B203" s="232" t="s">
        <v>259</v>
      </c>
      <c r="C203" s="192"/>
      <c r="D203" s="21" t="s">
        <v>13</v>
      </c>
      <c r="E203" s="173" t="s">
        <v>361</v>
      </c>
      <c r="F203" s="57" t="s">
        <v>450</v>
      </c>
      <c r="G203" s="48"/>
      <c r="H203" s="5" t="s">
        <v>9</v>
      </c>
      <c r="I203" s="3">
        <f>20*0.4</f>
        <v>8</v>
      </c>
      <c r="J203" s="150"/>
      <c r="K203" s="151">
        <f>$I203*J203</f>
        <v>0</v>
      </c>
      <c r="L203" s="115"/>
    </row>
    <row r="204" spans="1:12" s="4" customFormat="1" ht="11.25">
      <c r="A204" s="73" t="s">
        <v>2</v>
      </c>
      <c r="B204" s="232" t="s">
        <v>259</v>
      </c>
      <c r="C204" s="68"/>
      <c r="D204" s="77"/>
      <c r="E204" s="37"/>
      <c r="F204" s="13"/>
      <c r="G204" s="10"/>
      <c r="H204" s="18"/>
      <c r="I204" s="19"/>
      <c r="J204" s="84"/>
      <c r="K204" s="85"/>
      <c r="L204" s="121"/>
    </row>
    <row r="205" spans="1:12" s="1" customFormat="1" ht="11.25">
      <c r="A205" s="73" t="s">
        <v>2</v>
      </c>
      <c r="B205" s="232" t="s">
        <v>259</v>
      </c>
      <c r="C205" s="192"/>
      <c r="D205" s="77" t="s">
        <v>13</v>
      </c>
      <c r="E205" s="173" t="s">
        <v>324</v>
      </c>
      <c r="F205" s="86" t="s">
        <v>272</v>
      </c>
      <c r="G205" s="79"/>
      <c r="H205" s="79"/>
      <c r="I205" s="79"/>
      <c r="J205" s="79"/>
      <c r="K205" s="79"/>
      <c r="L205" s="115"/>
    </row>
    <row r="206" spans="1:12" s="1" customFormat="1" ht="247.5">
      <c r="A206" s="73" t="s">
        <v>2</v>
      </c>
      <c r="B206" s="232" t="s">
        <v>259</v>
      </c>
      <c r="C206" s="68"/>
      <c r="D206" s="77" t="s">
        <v>14</v>
      </c>
      <c r="E206" s="38"/>
      <c r="F206" s="87" t="s">
        <v>280</v>
      </c>
      <c r="G206" s="70" t="s">
        <v>10</v>
      </c>
      <c r="H206" s="17"/>
      <c r="I206" s="14"/>
      <c r="J206" s="15"/>
      <c r="K206" s="80"/>
      <c r="L206" s="115"/>
    </row>
    <row r="207" spans="1:12" s="1" customFormat="1" ht="11.25">
      <c r="A207" s="73" t="s">
        <v>2</v>
      </c>
      <c r="B207" s="232" t="s">
        <v>259</v>
      </c>
      <c r="C207" s="192"/>
      <c r="D207" s="77" t="s">
        <v>13</v>
      </c>
      <c r="E207" s="173" t="s">
        <v>325</v>
      </c>
      <c r="F207" s="93" t="s">
        <v>274</v>
      </c>
      <c r="G207" s="79"/>
      <c r="H207" s="5" t="s">
        <v>267</v>
      </c>
      <c r="I207" s="3">
        <v>20</v>
      </c>
      <c r="J207" s="150"/>
      <c r="K207" s="151">
        <f>$I207*J207</f>
        <v>0</v>
      </c>
      <c r="L207" s="115"/>
    </row>
    <row r="208" spans="1:12" s="1" customFormat="1" ht="11.25">
      <c r="A208" s="73" t="s">
        <v>2</v>
      </c>
      <c r="B208" s="232" t="s">
        <v>259</v>
      </c>
      <c r="C208" s="192"/>
      <c r="D208" s="77" t="s">
        <v>13</v>
      </c>
      <c r="E208" s="173" t="s">
        <v>326</v>
      </c>
      <c r="F208" s="93" t="s">
        <v>273</v>
      </c>
      <c r="G208" s="79"/>
      <c r="H208" s="5" t="s">
        <v>22</v>
      </c>
      <c r="I208" s="3">
        <v>7</v>
      </c>
      <c r="J208" s="150"/>
      <c r="K208" s="151">
        <f>$I208*J208</f>
        <v>0</v>
      </c>
      <c r="L208" s="115"/>
    </row>
    <row r="209" spans="1:11" ht="11.25">
      <c r="A209" s="73" t="s">
        <v>2</v>
      </c>
      <c r="B209" s="232" t="s">
        <v>259</v>
      </c>
      <c r="C209" s="105"/>
      <c r="D209" s="73"/>
      <c r="E209" s="37"/>
      <c r="F209" s="13"/>
      <c r="G209" s="9"/>
      <c r="H209" s="94"/>
      <c r="I209" s="53"/>
      <c r="J209" s="8"/>
      <c r="K209" s="42"/>
    </row>
    <row r="210" spans="1:12" s="1" customFormat="1" ht="11.25">
      <c r="A210" s="73" t="s">
        <v>2</v>
      </c>
      <c r="B210" s="232" t="s">
        <v>259</v>
      </c>
      <c r="C210" s="195"/>
      <c r="D210" s="73" t="s">
        <v>13</v>
      </c>
      <c r="E210" s="173" t="s">
        <v>327</v>
      </c>
      <c r="F210" s="24" t="s">
        <v>275</v>
      </c>
      <c r="G210" s="48"/>
      <c r="H210" s="5" t="s">
        <v>19</v>
      </c>
      <c r="I210" s="3">
        <v>20</v>
      </c>
      <c r="J210" s="150"/>
      <c r="K210" s="151">
        <f>$I210*J210</f>
        <v>0</v>
      </c>
      <c r="L210" s="115"/>
    </row>
    <row r="211" spans="1:12" s="1" customFormat="1" ht="112.5">
      <c r="A211" s="73" t="s">
        <v>2</v>
      </c>
      <c r="B211" s="232" t="s">
        <v>259</v>
      </c>
      <c r="C211" s="105"/>
      <c r="D211" s="73" t="s">
        <v>14</v>
      </c>
      <c r="E211" s="38"/>
      <c r="F211" s="16" t="s">
        <v>276</v>
      </c>
      <c r="G211" s="70" t="s">
        <v>10</v>
      </c>
      <c r="H211" s="17"/>
      <c r="I211" s="14"/>
      <c r="J211" s="15"/>
      <c r="K211" s="36"/>
      <c r="L211" s="115"/>
    </row>
    <row r="212" spans="1:12" ht="11.25">
      <c r="A212" s="73" t="s">
        <v>2</v>
      </c>
      <c r="B212" s="232" t="s">
        <v>259</v>
      </c>
      <c r="C212" s="68"/>
      <c r="E212" s="37"/>
      <c r="F212" s="13"/>
      <c r="G212" s="9"/>
      <c r="H212" s="6"/>
      <c r="I212" s="7"/>
      <c r="J212" s="8"/>
      <c r="K212" s="42"/>
      <c r="L212" s="118"/>
    </row>
    <row r="213" spans="1:12" s="1" customFormat="1" ht="11.25">
      <c r="A213" s="73" t="s">
        <v>2</v>
      </c>
      <c r="B213" s="232" t="s">
        <v>259</v>
      </c>
      <c r="C213" s="192" t="s">
        <v>341</v>
      </c>
      <c r="D213" s="21" t="s">
        <v>13</v>
      </c>
      <c r="E213" s="173" t="s">
        <v>328</v>
      </c>
      <c r="F213" s="58" t="s">
        <v>279</v>
      </c>
      <c r="G213" s="48"/>
      <c r="H213" s="47"/>
      <c r="I213" s="39"/>
      <c r="J213" s="40"/>
      <c r="K213" s="44"/>
      <c r="L213" s="115"/>
    </row>
    <row r="214" spans="1:12" s="1" customFormat="1" ht="315">
      <c r="A214" s="73" t="s">
        <v>2</v>
      </c>
      <c r="B214" s="232" t="s">
        <v>259</v>
      </c>
      <c r="C214" s="192" t="s">
        <v>341</v>
      </c>
      <c r="D214" s="21" t="s">
        <v>14</v>
      </c>
      <c r="E214" s="38"/>
      <c r="F214" s="64" t="s">
        <v>476</v>
      </c>
      <c r="G214" s="70" t="s">
        <v>10</v>
      </c>
      <c r="H214" s="17"/>
      <c r="I214" s="14"/>
      <c r="J214" s="15"/>
      <c r="K214" s="36"/>
      <c r="L214" s="115"/>
    </row>
    <row r="215" spans="1:12" s="1" customFormat="1" ht="11.25">
      <c r="A215" s="73" t="s">
        <v>2</v>
      </c>
      <c r="B215" s="232" t="s">
        <v>259</v>
      </c>
      <c r="C215" s="192" t="s">
        <v>341</v>
      </c>
      <c r="D215" s="77" t="s">
        <v>13</v>
      </c>
      <c r="E215" s="173" t="s">
        <v>329</v>
      </c>
      <c r="F215" s="24" t="s">
        <v>282</v>
      </c>
      <c r="G215" s="79"/>
      <c r="H215" s="79"/>
      <c r="I215" s="79"/>
      <c r="J215" s="92"/>
      <c r="K215" s="88"/>
      <c r="L215" s="115"/>
    </row>
    <row r="216" spans="1:12" s="59" customFormat="1" ht="22.5">
      <c r="A216" s="73" t="s">
        <v>2</v>
      </c>
      <c r="B216" s="232" t="s">
        <v>259</v>
      </c>
      <c r="C216" s="192" t="s">
        <v>341</v>
      </c>
      <c r="D216" s="21" t="s">
        <v>13</v>
      </c>
      <c r="E216" s="221" t="s">
        <v>330</v>
      </c>
      <c r="F216" s="48" t="s">
        <v>440</v>
      </c>
      <c r="G216" s="48"/>
      <c r="H216" s="5" t="s">
        <v>9</v>
      </c>
      <c r="I216" s="3">
        <v>73</v>
      </c>
      <c r="J216" s="150"/>
      <c r="K216" s="151">
        <f>$I216*J216</f>
        <v>0</v>
      </c>
      <c r="L216" s="116"/>
    </row>
    <row r="217" spans="1:12" s="59" customFormat="1" ht="33.75">
      <c r="A217" s="73" t="s">
        <v>2</v>
      </c>
      <c r="B217" s="232" t="s">
        <v>259</v>
      </c>
      <c r="C217" s="192" t="s">
        <v>341</v>
      </c>
      <c r="D217" s="21" t="s">
        <v>13</v>
      </c>
      <c r="E217" s="221" t="s">
        <v>331</v>
      </c>
      <c r="F217" s="48" t="s">
        <v>452</v>
      </c>
      <c r="G217" s="48"/>
      <c r="H217" s="60" t="s">
        <v>25</v>
      </c>
      <c r="I217" s="61" t="s">
        <v>26</v>
      </c>
      <c r="J217" s="153">
        <v>0</v>
      </c>
      <c r="K217" s="151">
        <f>J217*K216</f>
        <v>0</v>
      </c>
      <c r="L217" s="116"/>
    </row>
    <row r="218" spans="1:12" s="59" customFormat="1" ht="67.5">
      <c r="A218" s="73" t="s">
        <v>2</v>
      </c>
      <c r="B218" s="232" t="s">
        <v>259</v>
      </c>
      <c r="C218" s="192"/>
      <c r="D218" s="21" t="s">
        <v>13</v>
      </c>
      <c r="E218" s="221" t="s">
        <v>332</v>
      </c>
      <c r="F218" s="45" t="s">
        <v>442</v>
      </c>
      <c r="G218" s="48"/>
      <c r="H218" s="5" t="s">
        <v>9</v>
      </c>
      <c r="I218" s="62">
        <f>I216</f>
        <v>73</v>
      </c>
      <c r="J218" s="150"/>
      <c r="K218" s="151">
        <f>$I218*J218</f>
        <v>0</v>
      </c>
      <c r="L218" s="116"/>
    </row>
    <row r="219" spans="1:12" s="1" customFormat="1" ht="11.25">
      <c r="A219" s="73" t="s">
        <v>2</v>
      </c>
      <c r="B219" s="232" t="s">
        <v>259</v>
      </c>
      <c r="C219" s="192" t="s">
        <v>341</v>
      </c>
      <c r="D219" s="77" t="s">
        <v>13</v>
      </c>
      <c r="E219" s="173" t="s">
        <v>333</v>
      </c>
      <c r="F219" s="24" t="s">
        <v>294</v>
      </c>
      <c r="G219" s="79"/>
      <c r="H219" s="79"/>
      <c r="I219" s="79"/>
      <c r="J219" s="92"/>
      <c r="K219" s="88"/>
      <c r="L219" s="115"/>
    </row>
    <row r="220" spans="1:12" s="59" customFormat="1" ht="22.5">
      <c r="A220" s="73" t="s">
        <v>2</v>
      </c>
      <c r="B220" s="232" t="s">
        <v>259</v>
      </c>
      <c r="C220" s="192" t="s">
        <v>341</v>
      </c>
      <c r="D220" s="21" t="s">
        <v>13</v>
      </c>
      <c r="E220" s="221" t="s">
        <v>334</v>
      </c>
      <c r="F220" s="48" t="s">
        <v>440</v>
      </c>
      <c r="G220" s="48"/>
      <c r="H220" s="5" t="s">
        <v>9</v>
      </c>
      <c r="I220" s="3">
        <v>8</v>
      </c>
      <c r="J220" s="150"/>
      <c r="K220" s="151">
        <f>$I220*J220</f>
        <v>0</v>
      </c>
      <c r="L220" s="116"/>
    </row>
    <row r="221" spans="1:12" s="59" customFormat="1" ht="33.75">
      <c r="A221" s="73" t="s">
        <v>2</v>
      </c>
      <c r="B221" s="232" t="s">
        <v>259</v>
      </c>
      <c r="C221" s="192" t="s">
        <v>341</v>
      </c>
      <c r="D221" s="21" t="s">
        <v>13</v>
      </c>
      <c r="E221" s="221" t="s">
        <v>335</v>
      </c>
      <c r="F221" s="48" t="s">
        <v>452</v>
      </c>
      <c r="G221" s="48"/>
      <c r="H221" s="60" t="s">
        <v>25</v>
      </c>
      <c r="I221" s="61" t="s">
        <v>26</v>
      </c>
      <c r="J221" s="153">
        <v>0</v>
      </c>
      <c r="K221" s="151">
        <f>J221*K220</f>
        <v>0</v>
      </c>
      <c r="L221" s="116"/>
    </row>
    <row r="222" spans="1:12" s="59" customFormat="1" ht="67.5">
      <c r="A222" s="73" t="s">
        <v>2</v>
      </c>
      <c r="B222" s="232" t="s">
        <v>259</v>
      </c>
      <c r="C222" s="192"/>
      <c r="D222" s="21" t="s">
        <v>13</v>
      </c>
      <c r="E222" s="221" t="s">
        <v>336</v>
      </c>
      <c r="F222" s="45" t="s">
        <v>442</v>
      </c>
      <c r="G222" s="48"/>
      <c r="H222" s="5" t="s">
        <v>9</v>
      </c>
      <c r="I222" s="62">
        <f>I220</f>
        <v>8</v>
      </c>
      <c r="J222" s="150"/>
      <c r="K222" s="151">
        <f>$I222*J222</f>
        <v>0</v>
      </c>
      <c r="L222" s="116"/>
    </row>
    <row r="223" spans="1:12" ht="11.25">
      <c r="A223" s="73" t="s">
        <v>2</v>
      </c>
      <c r="B223" s="232" t="s">
        <v>259</v>
      </c>
      <c r="C223" s="192" t="s">
        <v>341</v>
      </c>
      <c r="E223" s="37"/>
      <c r="F223" s="13"/>
      <c r="G223" s="9"/>
      <c r="H223" s="6"/>
      <c r="I223" s="7"/>
      <c r="J223" s="8"/>
      <c r="K223" s="36"/>
      <c r="L223" s="118"/>
    </row>
    <row r="224" spans="1:12" s="1" customFormat="1" ht="11.25">
      <c r="A224" s="73" t="s">
        <v>2</v>
      </c>
      <c r="B224" s="232" t="s">
        <v>259</v>
      </c>
      <c r="C224" s="192" t="s">
        <v>341</v>
      </c>
      <c r="D224" s="21" t="s">
        <v>13</v>
      </c>
      <c r="E224" s="173" t="s">
        <v>337</v>
      </c>
      <c r="F224" s="58" t="s">
        <v>43</v>
      </c>
      <c r="G224" s="48"/>
      <c r="H224" s="47"/>
      <c r="I224" s="39"/>
      <c r="J224" s="40"/>
      <c r="K224" s="44"/>
      <c r="L224" s="115"/>
    </row>
    <row r="225" spans="1:12" s="1" customFormat="1" ht="270">
      <c r="A225" s="73" t="s">
        <v>2</v>
      </c>
      <c r="B225" s="232" t="s">
        <v>259</v>
      </c>
      <c r="C225" s="192" t="s">
        <v>341</v>
      </c>
      <c r="D225" s="21" t="s">
        <v>14</v>
      </c>
      <c r="E225" s="38"/>
      <c r="F225" s="64" t="s">
        <v>453</v>
      </c>
      <c r="G225" s="70" t="s">
        <v>10</v>
      </c>
      <c r="H225" s="17"/>
      <c r="I225" s="14"/>
      <c r="J225" s="15"/>
      <c r="K225" s="36"/>
      <c r="L225" s="115"/>
    </row>
    <row r="226" spans="1:12" s="1" customFormat="1" ht="11.25">
      <c r="A226" s="73" t="s">
        <v>2</v>
      </c>
      <c r="B226" s="232" t="s">
        <v>259</v>
      </c>
      <c r="C226" s="192" t="s">
        <v>341</v>
      </c>
      <c r="D226" s="77" t="s">
        <v>13</v>
      </c>
      <c r="E226" s="173" t="s">
        <v>362</v>
      </c>
      <c r="F226" s="24" t="s">
        <v>283</v>
      </c>
      <c r="G226" s="79"/>
      <c r="H226" s="79"/>
      <c r="I226" s="79"/>
      <c r="J226" s="92"/>
      <c r="K226" s="88"/>
      <c r="L226" s="115"/>
    </row>
    <row r="227" spans="1:12" s="59" customFormat="1" ht="22.5">
      <c r="A227" s="73" t="s">
        <v>2</v>
      </c>
      <c r="B227" s="232" t="s">
        <v>259</v>
      </c>
      <c r="C227" s="192" t="s">
        <v>341</v>
      </c>
      <c r="D227" s="21" t="s">
        <v>13</v>
      </c>
      <c r="E227" s="221" t="s">
        <v>363</v>
      </c>
      <c r="F227" s="48" t="s">
        <v>440</v>
      </c>
      <c r="G227" s="48"/>
      <c r="H227" s="5" t="s">
        <v>19</v>
      </c>
      <c r="I227" s="3">
        <v>20</v>
      </c>
      <c r="J227" s="150"/>
      <c r="K227" s="151">
        <f>$I227*J227</f>
        <v>0</v>
      </c>
      <c r="L227" s="116"/>
    </row>
    <row r="228" spans="1:12" s="59" customFormat="1" ht="33.75">
      <c r="A228" s="73" t="s">
        <v>2</v>
      </c>
      <c r="B228" s="232" t="s">
        <v>259</v>
      </c>
      <c r="C228" s="192" t="s">
        <v>341</v>
      </c>
      <c r="D228" s="21" t="s">
        <v>13</v>
      </c>
      <c r="E228" s="221" t="s">
        <v>364</v>
      </c>
      <c r="F228" s="48" t="s">
        <v>441</v>
      </c>
      <c r="G228" s="48"/>
      <c r="H228" s="60" t="s">
        <v>25</v>
      </c>
      <c r="I228" s="61" t="s">
        <v>26</v>
      </c>
      <c r="J228" s="153">
        <v>0</v>
      </c>
      <c r="K228" s="151">
        <f>J228*K227</f>
        <v>0</v>
      </c>
      <c r="L228" s="116"/>
    </row>
    <row r="229" spans="1:12" s="59" customFormat="1" ht="67.5">
      <c r="A229" s="73" t="s">
        <v>2</v>
      </c>
      <c r="B229" s="232" t="s">
        <v>259</v>
      </c>
      <c r="C229" s="192"/>
      <c r="D229" s="21" t="s">
        <v>13</v>
      </c>
      <c r="E229" s="221" t="s">
        <v>365</v>
      </c>
      <c r="F229" s="45" t="s">
        <v>442</v>
      </c>
      <c r="G229" s="48"/>
      <c r="H229" s="5" t="s">
        <v>19</v>
      </c>
      <c r="I229" s="3">
        <v>20</v>
      </c>
      <c r="J229" s="150"/>
      <c r="K229" s="151">
        <f>$I229*J229</f>
        <v>0</v>
      </c>
      <c r="L229" s="116"/>
    </row>
    <row r="230" spans="1:12" s="1" customFormat="1" ht="11.25">
      <c r="A230" s="73" t="s">
        <v>2</v>
      </c>
      <c r="B230" s="232" t="s">
        <v>259</v>
      </c>
      <c r="C230" s="192" t="s">
        <v>341</v>
      </c>
      <c r="D230" s="77" t="s">
        <v>13</v>
      </c>
      <c r="E230" s="173" t="s">
        <v>366</v>
      </c>
      <c r="F230" s="24" t="s">
        <v>354</v>
      </c>
      <c r="G230" s="79"/>
      <c r="H230" s="79"/>
      <c r="I230" s="79"/>
      <c r="J230" s="92"/>
      <c r="K230" s="88"/>
      <c r="L230" s="115"/>
    </row>
    <row r="231" spans="1:12" s="59" customFormat="1" ht="22.5">
      <c r="A231" s="73" t="s">
        <v>2</v>
      </c>
      <c r="B231" s="232" t="s">
        <v>259</v>
      </c>
      <c r="C231" s="192" t="s">
        <v>341</v>
      </c>
      <c r="D231" s="21" t="s">
        <v>13</v>
      </c>
      <c r="E231" s="221" t="s">
        <v>367</v>
      </c>
      <c r="F231" s="48" t="s">
        <v>440</v>
      </c>
      <c r="G231" s="48"/>
      <c r="H231" s="5" t="s">
        <v>19</v>
      </c>
      <c r="I231" s="3">
        <v>21.5</v>
      </c>
      <c r="J231" s="150"/>
      <c r="K231" s="151">
        <f>$I231*J231</f>
        <v>0</v>
      </c>
      <c r="L231" s="116"/>
    </row>
    <row r="232" spans="1:12" s="59" customFormat="1" ht="33.75">
      <c r="A232" s="73" t="s">
        <v>2</v>
      </c>
      <c r="B232" s="232" t="s">
        <v>259</v>
      </c>
      <c r="C232" s="192" t="s">
        <v>341</v>
      </c>
      <c r="D232" s="21" t="s">
        <v>13</v>
      </c>
      <c r="E232" s="221" t="s">
        <v>368</v>
      </c>
      <c r="F232" s="48" t="s">
        <v>441</v>
      </c>
      <c r="G232" s="48"/>
      <c r="H232" s="60" t="s">
        <v>25</v>
      </c>
      <c r="I232" s="61" t="s">
        <v>26</v>
      </c>
      <c r="J232" s="153">
        <v>0</v>
      </c>
      <c r="K232" s="151">
        <f>J232*K231</f>
        <v>0</v>
      </c>
      <c r="L232" s="116"/>
    </row>
    <row r="233" spans="1:12" s="59" customFormat="1" ht="67.5">
      <c r="A233" s="73" t="s">
        <v>2</v>
      </c>
      <c r="B233" s="232" t="s">
        <v>259</v>
      </c>
      <c r="C233" s="192"/>
      <c r="D233" s="21" t="s">
        <v>13</v>
      </c>
      <c r="E233" s="221" t="s">
        <v>369</v>
      </c>
      <c r="F233" s="45" t="s">
        <v>442</v>
      </c>
      <c r="G233" s="48"/>
      <c r="H233" s="5" t="s">
        <v>19</v>
      </c>
      <c r="I233" s="3">
        <v>21.5</v>
      </c>
      <c r="J233" s="150"/>
      <c r="K233" s="151">
        <f>$I233*J233</f>
        <v>0</v>
      </c>
      <c r="L233" s="116"/>
    </row>
    <row r="234" spans="1:11" ht="11.25">
      <c r="A234" s="73" t="s">
        <v>2</v>
      </c>
      <c r="B234" s="232" t="s">
        <v>259</v>
      </c>
      <c r="C234" s="105"/>
      <c r="D234" s="77"/>
      <c r="E234" s="37"/>
      <c r="F234" s="12"/>
      <c r="G234" s="9"/>
      <c r="H234" s="6"/>
      <c r="I234" s="7"/>
      <c r="J234" s="8"/>
      <c r="K234" s="78"/>
    </row>
    <row r="235" spans="1:12" s="1" customFormat="1" ht="11.25">
      <c r="A235" s="73" t="s">
        <v>2</v>
      </c>
      <c r="B235" s="232" t="s">
        <v>259</v>
      </c>
      <c r="C235" s="192" t="s">
        <v>341</v>
      </c>
      <c r="D235" s="77" t="s">
        <v>13</v>
      </c>
      <c r="E235" s="221" t="s">
        <v>338</v>
      </c>
      <c r="F235" s="24" t="s">
        <v>268</v>
      </c>
      <c r="G235" s="79"/>
      <c r="H235" s="79"/>
      <c r="I235" s="79"/>
      <c r="J235" s="79"/>
      <c r="K235" s="88"/>
      <c r="L235" s="115"/>
    </row>
    <row r="236" spans="1:12" s="1" customFormat="1" ht="112.5">
      <c r="A236" s="73" t="s">
        <v>2</v>
      </c>
      <c r="B236" s="232" t="s">
        <v>259</v>
      </c>
      <c r="C236" s="192" t="s">
        <v>341</v>
      </c>
      <c r="D236" s="77" t="s">
        <v>14</v>
      </c>
      <c r="E236" s="38"/>
      <c r="F236" s="64" t="s">
        <v>477</v>
      </c>
      <c r="G236" s="72" t="s">
        <v>1</v>
      </c>
      <c r="H236" s="17"/>
      <c r="I236" s="14"/>
      <c r="J236" s="15"/>
      <c r="K236" s="80"/>
      <c r="L236" s="115"/>
    </row>
    <row r="237" spans="1:12" s="1" customFormat="1" ht="11.25">
      <c r="A237" s="73" t="s">
        <v>2</v>
      </c>
      <c r="B237" s="232" t="s">
        <v>259</v>
      </c>
      <c r="C237" s="192" t="s">
        <v>341</v>
      </c>
      <c r="D237" s="77" t="s">
        <v>13</v>
      </c>
      <c r="E237" s="221" t="s">
        <v>370</v>
      </c>
      <c r="F237" s="24" t="s">
        <v>269</v>
      </c>
      <c r="G237" s="79"/>
      <c r="H237" s="79"/>
      <c r="I237" s="79"/>
      <c r="J237" s="79"/>
      <c r="K237" s="88"/>
      <c r="L237" s="115"/>
    </row>
    <row r="238" spans="1:11" ht="22.5">
      <c r="A238" s="73" t="s">
        <v>2</v>
      </c>
      <c r="B238" s="232" t="s">
        <v>259</v>
      </c>
      <c r="C238" s="192" t="s">
        <v>341</v>
      </c>
      <c r="D238" s="77" t="s">
        <v>13</v>
      </c>
      <c r="E238" s="221" t="s">
        <v>371</v>
      </c>
      <c r="F238" s="89" t="s">
        <v>454</v>
      </c>
      <c r="G238" s="90"/>
      <c r="H238" s="5" t="s">
        <v>9</v>
      </c>
      <c r="I238" s="75">
        <v>2.5</v>
      </c>
      <c r="J238" s="150"/>
      <c r="K238" s="151">
        <f>$I238*J238</f>
        <v>0</v>
      </c>
    </row>
    <row r="239" spans="1:11" ht="33.75">
      <c r="A239" s="73" t="s">
        <v>2</v>
      </c>
      <c r="B239" s="232" t="s">
        <v>259</v>
      </c>
      <c r="C239" s="192" t="s">
        <v>341</v>
      </c>
      <c r="D239" s="77" t="s">
        <v>13</v>
      </c>
      <c r="E239" s="221" t="s">
        <v>372</v>
      </c>
      <c r="F239" s="89" t="s">
        <v>455</v>
      </c>
      <c r="G239" s="90"/>
      <c r="H239" s="91" t="s">
        <v>25</v>
      </c>
      <c r="I239" s="95" t="s">
        <v>26</v>
      </c>
      <c r="J239" s="153">
        <v>0</v>
      </c>
      <c r="K239" s="151">
        <f>J239*K238</f>
        <v>0</v>
      </c>
    </row>
    <row r="240" spans="1:11" ht="78.75">
      <c r="A240" s="73" t="s">
        <v>2</v>
      </c>
      <c r="B240" s="232" t="s">
        <v>259</v>
      </c>
      <c r="C240" s="195"/>
      <c r="D240" s="77" t="s">
        <v>13</v>
      </c>
      <c r="E240" s="221" t="s">
        <v>373</v>
      </c>
      <c r="F240" s="89" t="s">
        <v>270</v>
      </c>
      <c r="G240" s="90"/>
      <c r="H240" s="5" t="s">
        <v>9</v>
      </c>
      <c r="I240" s="3">
        <v>2.5</v>
      </c>
      <c r="J240" s="150"/>
      <c r="K240" s="151">
        <f>$I240*J240</f>
        <v>0</v>
      </c>
    </row>
    <row r="241" spans="1:12" s="1" customFormat="1" ht="11.25">
      <c r="A241" s="73" t="s">
        <v>2</v>
      </c>
      <c r="B241" s="232" t="s">
        <v>259</v>
      </c>
      <c r="C241" s="192" t="s">
        <v>341</v>
      </c>
      <c r="D241" s="77" t="s">
        <v>13</v>
      </c>
      <c r="E241" s="221" t="s">
        <v>374</v>
      </c>
      <c r="F241" s="24" t="s">
        <v>271</v>
      </c>
      <c r="G241" s="79"/>
      <c r="H241" s="79"/>
      <c r="I241" s="79"/>
      <c r="J241" s="92"/>
      <c r="K241" s="88"/>
      <c r="L241" s="115"/>
    </row>
    <row r="242" spans="1:11" ht="22.5">
      <c r="A242" s="73" t="s">
        <v>2</v>
      </c>
      <c r="B242" s="232" t="s">
        <v>259</v>
      </c>
      <c r="C242" s="192" t="s">
        <v>341</v>
      </c>
      <c r="D242" s="77" t="s">
        <v>13</v>
      </c>
      <c r="E242" s="221" t="s">
        <v>375</v>
      </c>
      <c r="F242" s="89" t="s">
        <v>454</v>
      </c>
      <c r="G242" s="90"/>
      <c r="H242" s="5" t="s">
        <v>9</v>
      </c>
      <c r="I242" s="3">
        <f>(1.5*2+1.35*2+1.2*2)*0.15</f>
        <v>1.2149999999999999</v>
      </c>
      <c r="J242" s="150"/>
      <c r="K242" s="151">
        <f>$I242*J242</f>
        <v>0</v>
      </c>
    </row>
    <row r="243" spans="1:11" ht="33.75">
      <c r="A243" s="73" t="s">
        <v>2</v>
      </c>
      <c r="B243" s="232" t="s">
        <v>259</v>
      </c>
      <c r="C243" s="192" t="s">
        <v>341</v>
      </c>
      <c r="D243" s="77" t="s">
        <v>13</v>
      </c>
      <c r="E243" s="221" t="s">
        <v>376</v>
      </c>
      <c r="F243" s="89" t="s">
        <v>455</v>
      </c>
      <c r="G243" s="90"/>
      <c r="H243" s="91" t="s">
        <v>25</v>
      </c>
      <c r="I243" s="95" t="s">
        <v>26</v>
      </c>
      <c r="J243" s="153">
        <v>0</v>
      </c>
      <c r="K243" s="151">
        <f>J243*K242</f>
        <v>0</v>
      </c>
    </row>
    <row r="244" spans="1:11" ht="78.75">
      <c r="A244" s="73" t="s">
        <v>2</v>
      </c>
      <c r="B244" s="232" t="s">
        <v>259</v>
      </c>
      <c r="C244" s="195"/>
      <c r="D244" s="77" t="s">
        <v>13</v>
      </c>
      <c r="E244" s="221" t="s">
        <v>377</v>
      </c>
      <c r="F244" s="89" t="s">
        <v>270</v>
      </c>
      <c r="G244" s="90"/>
      <c r="H244" s="5" t="s">
        <v>9</v>
      </c>
      <c r="I244" s="3">
        <f>(1.5*2+1.35*2+1.2*2)*0.15</f>
        <v>1.2149999999999999</v>
      </c>
      <c r="J244" s="150"/>
      <c r="K244" s="151">
        <f>$I244*J244</f>
        <v>0</v>
      </c>
    </row>
    <row r="245" spans="1:11" ht="11.25">
      <c r="A245" s="73" t="s">
        <v>2</v>
      </c>
      <c r="B245" s="232" t="s">
        <v>259</v>
      </c>
      <c r="C245" s="105"/>
      <c r="D245" s="73"/>
      <c r="E245" s="37"/>
      <c r="F245" s="13"/>
      <c r="G245" s="9"/>
      <c r="H245" s="94"/>
      <c r="I245" s="53"/>
      <c r="J245" s="8"/>
      <c r="K245" s="42"/>
    </row>
    <row r="246" spans="1:12" s="1" customFormat="1" ht="11.25">
      <c r="A246" s="73" t="s">
        <v>2</v>
      </c>
      <c r="B246" s="232" t="s">
        <v>259</v>
      </c>
      <c r="C246" s="195"/>
      <c r="D246" s="73" t="s">
        <v>13</v>
      </c>
      <c r="E246" s="173" t="s">
        <v>339</v>
      </c>
      <c r="F246" s="24" t="s">
        <v>281</v>
      </c>
      <c r="G246" s="48"/>
      <c r="H246" s="5" t="s">
        <v>19</v>
      </c>
      <c r="I246" s="3">
        <f>1.5*2+1.35*2+1.2*2+0.65*2</f>
        <v>9.4</v>
      </c>
      <c r="J246" s="150"/>
      <c r="K246" s="151">
        <f>$I246*J246</f>
        <v>0</v>
      </c>
      <c r="L246" s="115"/>
    </row>
    <row r="247" spans="1:12" s="1" customFormat="1" ht="45">
      <c r="A247" s="73" t="s">
        <v>2</v>
      </c>
      <c r="B247" s="232" t="s">
        <v>259</v>
      </c>
      <c r="C247" s="105"/>
      <c r="D247" s="73" t="s">
        <v>14</v>
      </c>
      <c r="E247" s="38"/>
      <c r="F247" s="64" t="s">
        <v>277</v>
      </c>
      <c r="G247" s="70" t="s">
        <v>10</v>
      </c>
      <c r="H247" s="17"/>
      <c r="I247" s="14"/>
      <c r="J247" s="15"/>
      <c r="K247" s="36"/>
      <c r="L247" s="115"/>
    </row>
    <row r="248" spans="1:12" ht="11.25">
      <c r="A248" s="73" t="s">
        <v>2</v>
      </c>
      <c r="B248" s="232" t="s">
        <v>259</v>
      </c>
      <c r="C248" s="68"/>
      <c r="E248" s="37"/>
      <c r="F248" s="12"/>
      <c r="G248" s="9"/>
      <c r="H248" s="6"/>
      <c r="I248" s="7"/>
      <c r="J248" s="8"/>
      <c r="K248" s="42"/>
      <c r="L248" s="118"/>
    </row>
    <row r="249" spans="1:12" s="1" customFormat="1" ht="11.25">
      <c r="A249" s="73" t="s">
        <v>2</v>
      </c>
      <c r="B249" s="232" t="s">
        <v>259</v>
      </c>
      <c r="C249" s="192"/>
      <c r="D249" s="21" t="s">
        <v>13</v>
      </c>
      <c r="E249" s="173" t="s">
        <v>378</v>
      </c>
      <c r="F249" s="24" t="s">
        <v>264</v>
      </c>
      <c r="G249" s="48"/>
      <c r="H249" s="5" t="s">
        <v>9</v>
      </c>
      <c r="I249" s="62">
        <v>10</v>
      </c>
      <c r="J249" s="150"/>
      <c r="K249" s="151">
        <f>$I249*J249</f>
        <v>0</v>
      </c>
      <c r="L249" s="115"/>
    </row>
    <row r="250" spans="1:12" s="1" customFormat="1" ht="180">
      <c r="A250" s="73" t="s">
        <v>2</v>
      </c>
      <c r="B250" s="232" t="s">
        <v>259</v>
      </c>
      <c r="C250" s="68"/>
      <c r="D250" s="21" t="s">
        <v>14</v>
      </c>
      <c r="E250" s="38"/>
      <c r="F250" s="16" t="s">
        <v>278</v>
      </c>
      <c r="G250" s="70" t="s">
        <v>1</v>
      </c>
      <c r="H250" s="17"/>
      <c r="I250" s="14"/>
      <c r="J250" s="15"/>
      <c r="K250" s="15"/>
      <c r="L250" s="115"/>
    </row>
    <row r="251" spans="1:12" s="4" customFormat="1" ht="11.25">
      <c r="A251" s="73" t="s">
        <v>2</v>
      </c>
      <c r="B251" s="232" t="s">
        <v>259</v>
      </c>
      <c r="C251" s="68"/>
      <c r="D251" s="21"/>
      <c r="E251" s="37"/>
      <c r="F251" s="13"/>
      <c r="G251" s="10"/>
      <c r="H251" s="18"/>
      <c r="I251" s="19"/>
      <c r="J251" s="20"/>
      <c r="K251" s="15"/>
      <c r="L251" s="121"/>
    </row>
    <row r="252" spans="1:12" s="1" customFormat="1" ht="11.25">
      <c r="A252" s="73" t="s">
        <v>2</v>
      </c>
      <c r="B252" s="232" t="s">
        <v>259</v>
      </c>
      <c r="C252" s="192"/>
      <c r="D252" s="21" t="s">
        <v>13</v>
      </c>
      <c r="E252" s="173" t="s">
        <v>379</v>
      </c>
      <c r="F252" s="23" t="s">
        <v>265</v>
      </c>
      <c r="G252" s="48"/>
      <c r="H252" s="5" t="s">
        <v>9</v>
      </c>
      <c r="I252" s="62">
        <v>30</v>
      </c>
      <c r="J252" s="150"/>
      <c r="K252" s="151">
        <f>$I252*J252</f>
        <v>0</v>
      </c>
      <c r="L252" s="115"/>
    </row>
    <row r="253" spans="1:12" s="1" customFormat="1" ht="247.5">
      <c r="A253" s="73" t="s">
        <v>2</v>
      </c>
      <c r="B253" s="232" t="s">
        <v>259</v>
      </c>
      <c r="C253" s="68"/>
      <c r="D253" s="21" t="s">
        <v>14</v>
      </c>
      <c r="E253" s="38"/>
      <c r="F253" s="13" t="s">
        <v>266</v>
      </c>
      <c r="G253" s="70" t="s">
        <v>1</v>
      </c>
      <c r="H253" s="17"/>
      <c r="I253" s="14"/>
      <c r="J253" s="15"/>
      <c r="K253" s="15"/>
      <c r="L253" s="115"/>
    </row>
    <row r="254" spans="1:11" ht="11.25">
      <c r="A254" s="73" t="s">
        <v>2</v>
      </c>
      <c r="B254" s="232" t="s">
        <v>259</v>
      </c>
      <c r="C254" s="68"/>
      <c r="D254" s="73"/>
      <c r="E254" s="37"/>
      <c r="F254" s="12"/>
      <c r="J254" s="66"/>
      <c r="K254" s="42"/>
    </row>
    <row r="255" spans="1:12" ht="11.25">
      <c r="A255" s="73" t="s">
        <v>2</v>
      </c>
      <c r="B255" s="232"/>
      <c r="C255" s="224"/>
      <c r="E255" s="220"/>
      <c r="L255" s="120"/>
    </row>
    <row r="256" spans="1:11" ht="19.5">
      <c r="A256" s="73" t="s">
        <v>2</v>
      </c>
      <c r="B256" s="232"/>
      <c r="D256" s="73"/>
      <c r="E256" s="26" t="s">
        <v>3</v>
      </c>
      <c r="F256" s="26" t="s">
        <v>6</v>
      </c>
      <c r="G256" s="26" t="s">
        <v>301</v>
      </c>
      <c r="H256" s="26" t="s">
        <v>4</v>
      </c>
      <c r="I256" s="27" t="s">
        <v>5</v>
      </c>
      <c r="J256" s="27" t="s">
        <v>11</v>
      </c>
      <c r="K256" s="27" t="s">
        <v>12</v>
      </c>
    </row>
    <row r="257" spans="1:12" ht="11.25">
      <c r="A257" s="73" t="s">
        <v>2</v>
      </c>
      <c r="B257" s="232"/>
      <c r="C257" s="68"/>
      <c r="E257" s="37"/>
      <c r="F257" s="12"/>
      <c r="G257" s="9"/>
      <c r="H257" s="6"/>
      <c r="I257" s="7"/>
      <c r="J257" s="8"/>
      <c r="K257" s="42"/>
      <c r="L257" s="118"/>
    </row>
    <row r="258" spans="1:256" ht="22.5">
      <c r="A258" s="21" t="s">
        <v>2</v>
      </c>
      <c r="B258" s="232" t="s">
        <v>17</v>
      </c>
      <c r="C258" s="192" t="s">
        <v>290</v>
      </c>
      <c r="D258" s="73" t="s">
        <v>13</v>
      </c>
      <c r="E258" s="144" t="s">
        <v>17</v>
      </c>
      <c r="F258" s="145" t="str">
        <f>UPPER(F13)</f>
        <v>REKONSTR. SLOJEVA PODOVA NA LOĐAMA SOBE D328 I D329 IZNAD WELLNESSA HOTELA MOLINDRIO</v>
      </c>
      <c r="G258" s="146"/>
      <c r="H258" s="146"/>
      <c r="I258" s="147"/>
      <c r="J258" s="148"/>
      <c r="K258" s="149"/>
      <c r="L258" s="55"/>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DK258" s="56"/>
      <c r="DL258" s="56"/>
      <c r="DM258" s="56"/>
      <c r="DN258" s="56"/>
      <c r="DO258" s="56"/>
      <c r="DP258" s="56"/>
      <c r="DQ258" s="56"/>
      <c r="DR258" s="56"/>
      <c r="DS258" s="56"/>
      <c r="DT258" s="56"/>
      <c r="DU258" s="56"/>
      <c r="DV258" s="56"/>
      <c r="DW258" s="56"/>
      <c r="DX258" s="56"/>
      <c r="DY258" s="56"/>
      <c r="DZ258" s="56"/>
      <c r="EA258" s="56"/>
      <c r="EB258" s="56"/>
      <c r="EC258" s="56"/>
      <c r="ED258" s="56"/>
      <c r="EE258" s="56"/>
      <c r="EF258" s="56"/>
      <c r="EG258" s="56"/>
      <c r="EH258" s="56"/>
      <c r="EI258" s="56"/>
      <c r="EJ258" s="56"/>
      <c r="EK258" s="56"/>
      <c r="EL258" s="56"/>
      <c r="EM258" s="56"/>
      <c r="EN258" s="56"/>
      <c r="EO258" s="56"/>
      <c r="EP258" s="56"/>
      <c r="EQ258" s="56"/>
      <c r="ER258" s="56"/>
      <c r="ES258" s="56"/>
      <c r="ET258" s="56"/>
      <c r="EU258" s="56"/>
      <c r="EV258" s="56"/>
      <c r="EW258" s="56"/>
      <c r="EX258" s="56"/>
      <c r="EY258" s="56"/>
      <c r="EZ258" s="56"/>
      <c r="FA258" s="56"/>
      <c r="FB258" s="56"/>
      <c r="FC258" s="56"/>
      <c r="FD258" s="56"/>
      <c r="FE258" s="56"/>
      <c r="FF258" s="56"/>
      <c r="FG258" s="56"/>
      <c r="FH258" s="56"/>
      <c r="FI258" s="56"/>
      <c r="FJ258" s="56"/>
      <c r="FK258" s="56"/>
      <c r="FL258" s="56"/>
      <c r="FM258" s="56"/>
      <c r="FN258" s="56"/>
      <c r="FO258" s="56"/>
      <c r="FP258" s="56"/>
      <c r="FQ258" s="56"/>
      <c r="FR258" s="56"/>
      <c r="FS258" s="56"/>
      <c r="FT258" s="56"/>
      <c r="FU258" s="56"/>
      <c r="FV258" s="56"/>
      <c r="FW258" s="56"/>
      <c r="FX258" s="56"/>
      <c r="FY258" s="56"/>
      <c r="FZ258" s="56"/>
      <c r="GA258" s="56"/>
      <c r="GB258" s="56"/>
      <c r="GC258" s="56"/>
      <c r="GD258" s="56"/>
      <c r="GE258" s="56"/>
      <c r="GF258" s="56"/>
      <c r="GG258" s="56"/>
      <c r="GH258" s="56"/>
      <c r="GI258" s="56"/>
      <c r="GJ258" s="56"/>
      <c r="GK258" s="56"/>
      <c r="GL258" s="56"/>
      <c r="GM258" s="56"/>
      <c r="GN258" s="56"/>
      <c r="GO258" s="56"/>
      <c r="GP258" s="56"/>
      <c r="GQ258" s="56"/>
      <c r="GR258" s="56"/>
      <c r="GS258" s="56"/>
      <c r="GT258" s="56"/>
      <c r="GU258" s="56"/>
      <c r="GV258" s="56"/>
      <c r="GW258" s="56"/>
      <c r="GX258" s="56"/>
      <c r="GY258" s="56"/>
      <c r="GZ258" s="56"/>
      <c r="HA258" s="56"/>
      <c r="HB258" s="56"/>
      <c r="HC258" s="56"/>
      <c r="HD258" s="56"/>
      <c r="HE258" s="56"/>
      <c r="HF258" s="56"/>
      <c r="HG258" s="56"/>
      <c r="HH258" s="56"/>
      <c r="HI258" s="56"/>
      <c r="HJ258" s="56"/>
      <c r="HK258" s="56"/>
      <c r="HL258" s="56"/>
      <c r="HM258" s="56"/>
      <c r="HN258" s="56"/>
      <c r="HO258" s="56"/>
      <c r="HP258" s="56"/>
      <c r="HQ258" s="56"/>
      <c r="HR258" s="56"/>
      <c r="HS258" s="56"/>
      <c r="HT258" s="56"/>
      <c r="HU258" s="56"/>
      <c r="HV258" s="56"/>
      <c r="HW258" s="56"/>
      <c r="HX258" s="56"/>
      <c r="HY258" s="56"/>
      <c r="HZ258" s="56"/>
      <c r="IA258" s="56"/>
      <c r="IB258" s="56"/>
      <c r="IC258" s="56"/>
      <c r="ID258" s="56"/>
      <c r="IE258" s="56"/>
      <c r="IF258" s="56"/>
      <c r="IG258" s="56"/>
      <c r="IH258" s="56"/>
      <c r="II258" s="56"/>
      <c r="IJ258" s="56"/>
      <c r="IK258" s="56"/>
      <c r="IL258" s="56"/>
      <c r="IM258" s="56"/>
      <c r="IN258" s="56"/>
      <c r="IO258" s="56"/>
      <c r="IP258" s="56"/>
      <c r="IQ258" s="56"/>
      <c r="IR258" s="56"/>
      <c r="IS258" s="56"/>
      <c r="IT258" s="56"/>
      <c r="IU258" s="56"/>
      <c r="IV258" s="56"/>
    </row>
    <row r="259" spans="1:12" ht="11.25">
      <c r="A259" s="73" t="s">
        <v>2</v>
      </c>
      <c r="B259" s="232" t="s">
        <v>17</v>
      </c>
      <c r="C259" s="68"/>
      <c r="K259" s="2"/>
      <c r="L259" s="117"/>
    </row>
    <row r="260" spans="1:12" ht="11.25">
      <c r="A260" s="73" t="s">
        <v>2</v>
      </c>
      <c r="B260" s="232" t="s">
        <v>17</v>
      </c>
      <c r="C260" s="68"/>
      <c r="D260" s="21" t="s">
        <v>14</v>
      </c>
      <c r="E260" s="37"/>
      <c r="F260" s="65" t="s">
        <v>28</v>
      </c>
      <c r="K260" s="8"/>
      <c r="L260" s="122"/>
    </row>
    <row r="261" spans="1:12" ht="11.25">
      <c r="A261" s="73" t="s">
        <v>2</v>
      </c>
      <c r="B261" s="232" t="s">
        <v>17</v>
      </c>
      <c r="C261" s="68"/>
      <c r="D261" s="21" t="s">
        <v>14</v>
      </c>
      <c r="E261" s="37"/>
      <c r="F261" s="12" t="s">
        <v>29</v>
      </c>
      <c r="G261" s="66">
        <v>1</v>
      </c>
      <c r="H261" s="25" t="s">
        <v>30</v>
      </c>
      <c r="K261" s="8"/>
      <c r="L261" s="122"/>
    </row>
    <row r="262" spans="1:12" ht="11.25">
      <c r="A262" s="73" t="s">
        <v>2</v>
      </c>
      <c r="B262" s="232" t="s">
        <v>17</v>
      </c>
      <c r="C262" s="68"/>
      <c r="D262" s="21" t="s">
        <v>14</v>
      </c>
      <c r="E262" s="37"/>
      <c r="F262" s="12" t="s">
        <v>31</v>
      </c>
      <c r="G262" s="66">
        <v>3</v>
      </c>
      <c r="H262" s="25" t="s">
        <v>30</v>
      </c>
      <c r="K262" s="8"/>
      <c r="L262" s="122"/>
    </row>
    <row r="263" spans="1:12" ht="11.25">
      <c r="A263" s="73" t="s">
        <v>2</v>
      </c>
      <c r="B263" s="232" t="s">
        <v>17</v>
      </c>
      <c r="C263" s="68"/>
      <c r="D263" s="21" t="s">
        <v>14</v>
      </c>
      <c r="E263" s="37"/>
      <c r="F263" s="12" t="s">
        <v>32</v>
      </c>
      <c r="G263" s="66">
        <v>0.5</v>
      </c>
      <c r="H263" s="25" t="s">
        <v>30</v>
      </c>
      <c r="K263" s="8"/>
      <c r="L263" s="122"/>
    </row>
    <row r="264" spans="1:12" ht="11.25">
      <c r="A264" s="73" t="s">
        <v>2</v>
      </c>
      <c r="B264" s="232" t="s">
        <v>17</v>
      </c>
      <c r="C264" s="68"/>
      <c r="D264" s="21" t="s">
        <v>14</v>
      </c>
      <c r="E264" s="37"/>
      <c r="F264" s="12" t="s">
        <v>33</v>
      </c>
      <c r="G264" s="66">
        <v>0.8</v>
      </c>
      <c r="H264" s="25" t="s">
        <v>30</v>
      </c>
      <c r="K264" s="8"/>
      <c r="L264" s="122"/>
    </row>
    <row r="265" spans="1:12" ht="11.25">
      <c r="A265" s="73" t="s">
        <v>2</v>
      </c>
      <c r="B265" s="232" t="s">
        <v>17</v>
      </c>
      <c r="C265" s="68"/>
      <c r="D265" s="21" t="s">
        <v>14</v>
      </c>
      <c r="E265" s="37"/>
      <c r="F265" s="12" t="s">
        <v>34</v>
      </c>
      <c r="G265" s="67" t="s">
        <v>35</v>
      </c>
      <c r="H265" s="25" t="s">
        <v>30</v>
      </c>
      <c r="K265" s="8"/>
      <c r="L265" s="122"/>
    </row>
    <row r="266" spans="1:12" ht="11.25">
      <c r="A266" s="73" t="s">
        <v>2</v>
      </c>
      <c r="B266" s="232" t="s">
        <v>17</v>
      </c>
      <c r="C266" s="68"/>
      <c r="D266" s="21" t="s">
        <v>14</v>
      </c>
      <c r="E266" s="37"/>
      <c r="F266" s="12" t="s">
        <v>36</v>
      </c>
      <c r="G266" s="66">
        <v>15</v>
      </c>
      <c r="H266" s="25" t="s">
        <v>30</v>
      </c>
      <c r="K266" s="8"/>
      <c r="L266" s="122"/>
    </row>
    <row r="267" spans="1:12" ht="11.25">
      <c r="A267" s="73" t="s">
        <v>2</v>
      </c>
      <c r="B267" s="232" t="s">
        <v>17</v>
      </c>
      <c r="C267" s="68"/>
      <c r="E267" s="37"/>
      <c r="F267" s="12"/>
      <c r="K267" s="8"/>
      <c r="L267" s="122"/>
    </row>
    <row r="268" spans="1:12" s="1" customFormat="1" ht="11.25">
      <c r="A268" s="73" t="s">
        <v>2</v>
      </c>
      <c r="B268" s="232" t="s">
        <v>17</v>
      </c>
      <c r="C268" s="192"/>
      <c r="D268" s="21" t="s">
        <v>13</v>
      </c>
      <c r="E268" s="173" t="s">
        <v>87</v>
      </c>
      <c r="F268" s="58" t="s">
        <v>202</v>
      </c>
      <c r="G268" s="48"/>
      <c r="H268" s="5" t="s">
        <v>9</v>
      </c>
      <c r="I268" s="3">
        <f>8.47+11.55</f>
        <v>20.020000000000003</v>
      </c>
      <c r="J268" s="150"/>
      <c r="K268" s="151">
        <f>$I268*J268</f>
        <v>0</v>
      </c>
      <c r="L268" s="115"/>
    </row>
    <row r="269" spans="1:12" s="1" customFormat="1" ht="202.5">
      <c r="A269" s="73" t="s">
        <v>2</v>
      </c>
      <c r="B269" s="232" t="s">
        <v>17</v>
      </c>
      <c r="C269" s="68"/>
      <c r="D269" s="21" t="s">
        <v>14</v>
      </c>
      <c r="E269" s="38"/>
      <c r="F269" s="16" t="s">
        <v>456</v>
      </c>
      <c r="G269" s="70" t="s">
        <v>68</v>
      </c>
      <c r="H269" s="17"/>
      <c r="I269" s="14"/>
      <c r="J269" s="15"/>
      <c r="K269" s="36"/>
      <c r="L269" s="115"/>
    </row>
    <row r="270" spans="1:12" ht="11.25">
      <c r="A270" s="73" t="s">
        <v>2</v>
      </c>
      <c r="B270" s="232" t="s">
        <v>17</v>
      </c>
      <c r="C270" s="68"/>
      <c r="D270" s="21" t="s">
        <v>14</v>
      </c>
      <c r="E270" s="37"/>
      <c r="F270" s="76" t="s">
        <v>203</v>
      </c>
      <c r="G270" s="9"/>
      <c r="H270" s="6"/>
      <c r="I270" s="7"/>
      <c r="J270" s="8"/>
      <c r="K270" s="42"/>
      <c r="L270" s="118"/>
    </row>
    <row r="271" spans="1:12" ht="11.25">
      <c r="A271" s="73" t="s">
        <v>2</v>
      </c>
      <c r="B271" s="232" t="s">
        <v>17</v>
      </c>
      <c r="C271" s="68"/>
      <c r="D271" s="21" t="s">
        <v>14</v>
      </c>
      <c r="E271" s="37"/>
      <c r="F271" s="76" t="s">
        <v>204</v>
      </c>
      <c r="G271" s="9"/>
      <c r="H271" s="6"/>
      <c r="I271" s="7"/>
      <c r="J271" s="8"/>
      <c r="K271" s="42"/>
      <c r="L271" s="118"/>
    </row>
    <row r="272" spans="1:12" ht="11.25">
      <c r="A272" s="73" t="s">
        <v>2</v>
      </c>
      <c r="B272" s="232" t="s">
        <v>17</v>
      </c>
      <c r="C272" s="68"/>
      <c r="E272" s="37"/>
      <c r="F272" s="12"/>
      <c r="G272" s="9"/>
      <c r="H272" s="6"/>
      <c r="I272" s="7"/>
      <c r="J272" s="8"/>
      <c r="K272" s="42"/>
      <c r="L272" s="118"/>
    </row>
    <row r="273" spans="1:12" s="1" customFormat="1" ht="11.25">
      <c r="A273" s="73" t="s">
        <v>2</v>
      </c>
      <c r="B273" s="232" t="s">
        <v>17</v>
      </c>
      <c r="C273" s="192"/>
      <c r="D273" s="21" t="s">
        <v>13</v>
      </c>
      <c r="E273" s="173" t="s">
        <v>88</v>
      </c>
      <c r="F273" s="58" t="s">
        <v>39</v>
      </c>
      <c r="G273" s="48"/>
      <c r="H273" s="5" t="s">
        <v>22</v>
      </c>
      <c r="I273" s="3">
        <v>2</v>
      </c>
      <c r="J273" s="150"/>
      <c r="K273" s="151">
        <f>$I273*J273</f>
        <v>0</v>
      </c>
      <c r="L273" s="115"/>
    </row>
    <row r="274" spans="1:12" s="1" customFormat="1" ht="78.75">
      <c r="A274" s="73" t="s">
        <v>2</v>
      </c>
      <c r="B274" s="232" t="s">
        <v>17</v>
      </c>
      <c r="C274" s="68"/>
      <c r="D274" s="21" t="s">
        <v>14</v>
      </c>
      <c r="E274" s="38"/>
      <c r="F274" s="16" t="s">
        <v>457</v>
      </c>
      <c r="G274" s="70" t="s">
        <v>68</v>
      </c>
      <c r="H274" s="17"/>
      <c r="I274" s="14"/>
      <c r="J274" s="15"/>
      <c r="K274" s="36"/>
      <c r="L274" s="115"/>
    </row>
    <row r="275" spans="1:12" ht="11.25">
      <c r="A275" s="73" t="s">
        <v>2</v>
      </c>
      <c r="B275" s="232" t="s">
        <v>17</v>
      </c>
      <c r="C275" s="68"/>
      <c r="D275" s="21" t="s">
        <v>14</v>
      </c>
      <c r="E275" s="37"/>
      <c r="F275" s="76" t="s">
        <v>205</v>
      </c>
      <c r="G275" s="9"/>
      <c r="H275" s="6"/>
      <c r="I275" s="7"/>
      <c r="J275" s="8"/>
      <c r="K275" s="42"/>
      <c r="L275" s="118"/>
    </row>
    <row r="276" spans="1:12" ht="11.25">
      <c r="A276" s="73" t="s">
        <v>2</v>
      </c>
      <c r="B276" s="232" t="s">
        <v>17</v>
      </c>
      <c r="C276" s="68"/>
      <c r="D276" s="21" t="s">
        <v>14</v>
      </c>
      <c r="E276" s="37"/>
      <c r="F276" s="76" t="s">
        <v>206</v>
      </c>
      <c r="G276" s="9"/>
      <c r="H276" s="6"/>
      <c r="I276" s="7"/>
      <c r="J276" s="8"/>
      <c r="K276" s="42"/>
      <c r="L276" s="118"/>
    </row>
    <row r="277" spans="1:12" ht="11.25">
      <c r="A277" s="73" t="s">
        <v>2</v>
      </c>
      <c r="B277" s="232" t="s">
        <v>17</v>
      </c>
      <c r="C277" s="68"/>
      <c r="E277" s="37"/>
      <c r="F277" s="12"/>
      <c r="G277" s="9"/>
      <c r="H277" s="6"/>
      <c r="I277" s="7"/>
      <c r="J277" s="8"/>
      <c r="K277" s="42"/>
      <c r="L277" s="118"/>
    </row>
    <row r="278" spans="1:12" s="1" customFormat="1" ht="11.25">
      <c r="A278" s="73" t="s">
        <v>2</v>
      </c>
      <c r="B278" s="232" t="s">
        <v>17</v>
      </c>
      <c r="C278" s="192"/>
      <c r="D278" s="21" t="s">
        <v>13</v>
      </c>
      <c r="E278" s="173" t="s">
        <v>89</v>
      </c>
      <c r="F278" s="58" t="s">
        <v>40</v>
      </c>
      <c r="G278" s="48"/>
      <c r="H278" s="5" t="s">
        <v>20</v>
      </c>
      <c r="I278" s="3">
        <f>2.7+2</f>
        <v>4.7</v>
      </c>
      <c r="J278" s="150"/>
      <c r="K278" s="151">
        <f>$I278*J278</f>
        <v>0</v>
      </c>
      <c r="L278" s="115"/>
    </row>
    <row r="279" spans="1:12" s="1" customFormat="1" ht="101.25">
      <c r="A279" s="73" t="s">
        <v>2</v>
      </c>
      <c r="B279" s="232" t="s">
        <v>17</v>
      </c>
      <c r="C279" s="68"/>
      <c r="D279" s="21" t="s">
        <v>14</v>
      </c>
      <c r="E279" s="38"/>
      <c r="F279" s="16" t="s">
        <v>458</v>
      </c>
      <c r="G279" s="70" t="s">
        <v>68</v>
      </c>
      <c r="H279" s="17"/>
      <c r="I279" s="14"/>
      <c r="J279" s="15"/>
      <c r="K279" s="36"/>
      <c r="L279" s="115"/>
    </row>
    <row r="280" spans="1:12" ht="11.25">
      <c r="A280" s="73" t="s">
        <v>2</v>
      </c>
      <c r="B280" s="232" t="s">
        <v>17</v>
      </c>
      <c r="C280" s="68"/>
      <c r="D280" s="21" t="s">
        <v>14</v>
      </c>
      <c r="E280" s="37"/>
      <c r="F280" s="76" t="s">
        <v>208</v>
      </c>
      <c r="G280" s="9"/>
      <c r="H280" s="6"/>
      <c r="I280" s="7"/>
      <c r="J280" s="8"/>
      <c r="K280" s="42"/>
      <c r="L280" s="118"/>
    </row>
    <row r="281" spans="1:12" ht="11.25">
      <c r="A281" s="73" t="s">
        <v>2</v>
      </c>
      <c r="B281" s="232" t="s">
        <v>17</v>
      </c>
      <c r="C281" s="68"/>
      <c r="D281" s="21" t="s">
        <v>14</v>
      </c>
      <c r="E281" s="37"/>
      <c r="F281" s="76" t="s">
        <v>207</v>
      </c>
      <c r="G281" s="9"/>
      <c r="H281" s="6"/>
      <c r="I281" s="7"/>
      <c r="J281" s="8"/>
      <c r="K281" s="42"/>
      <c r="L281" s="118"/>
    </row>
    <row r="282" spans="1:12" ht="11.25">
      <c r="A282" s="73" t="s">
        <v>2</v>
      </c>
      <c r="B282" s="232" t="s">
        <v>17</v>
      </c>
      <c r="C282" s="68"/>
      <c r="E282" s="37"/>
      <c r="F282" s="13"/>
      <c r="G282" s="9"/>
      <c r="H282" s="6"/>
      <c r="I282" s="53"/>
      <c r="J282" s="8"/>
      <c r="K282" s="42"/>
      <c r="L282" s="118"/>
    </row>
    <row r="283" spans="1:12" s="1" customFormat="1" ht="11.25">
      <c r="A283" s="73" t="s">
        <v>2</v>
      </c>
      <c r="B283" s="232" t="s">
        <v>17</v>
      </c>
      <c r="C283" s="192"/>
      <c r="D283" s="21" t="s">
        <v>13</v>
      </c>
      <c r="E283" s="173" t="s">
        <v>90</v>
      </c>
      <c r="F283" s="24" t="s">
        <v>209</v>
      </c>
      <c r="G283" s="48"/>
      <c r="H283" s="5" t="s">
        <v>9</v>
      </c>
      <c r="I283" s="3">
        <f>8.47+11.55</f>
        <v>20.020000000000003</v>
      </c>
      <c r="J283" s="150"/>
      <c r="K283" s="151">
        <f>$I283*J283</f>
        <v>0</v>
      </c>
      <c r="L283" s="115"/>
    </row>
    <row r="284" spans="1:12" s="1" customFormat="1" ht="101.25">
      <c r="A284" s="73" t="s">
        <v>2</v>
      </c>
      <c r="B284" s="232" t="s">
        <v>17</v>
      </c>
      <c r="C284" s="68"/>
      <c r="D284" s="21" t="s">
        <v>14</v>
      </c>
      <c r="E284" s="38"/>
      <c r="F284" s="64" t="s">
        <v>459</v>
      </c>
      <c r="G284" s="70" t="s">
        <v>1</v>
      </c>
      <c r="H284" s="17"/>
      <c r="I284" s="14"/>
      <c r="J284" s="15"/>
      <c r="K284" s="36"/>
      <c r="L284" s="115"/>
    </row>
    <row r="285" spans="1:12" ht="11.25">
      <c r="A285" s="73" t="s">
        <v>2</v>
      </c>
      <c r="B285" s="232" t="s">
        <v>17</v>
      </c>
      <c r="C285" s="68"/>
      <c r="D285" s="21" t="s">
        <v>14</v>
      </c>
      <c r="E285" s="37"/>
      <c r="F285" s="76" t="s">
        <v>203</v>
      </c>
      <c r="G285" s="9"/>
      <c r="H285" s="6"/>
      <c r="I285" s="7"/>
      <c r="J285" s="8"/>
      <c r="K285" s="42"/>
      <c r="L285" s="118"/>
    </row>
    <row r="286" spans="1:12" ht="11.25">
      <c r="A286" s="73" t="s">
        <v>2</v>
      </c>
      <c r="B286" s="232" t="s">
        <v>17</v>
      </c>
      <c r="C286" s="68"/>
      <c r="D286" s="21" t="s">
        <v>14</v>
      </c>
      <c r="E286" s="37"/>
      <c r="F286" s="76" t="s">
        <v>204</v>
      </c>
      <c r="G286" s="9"/>
      <c r="H286" s="6"/>
      <c r="I286" s="7"/>
      <c r="J286" s="8"/>
      <c r="K286" s="42"/>
      <c r="L286" s="118"/>
    </row>
    <row r="287" spans="1:12" ht="11.25">
      <c r="A287" s="73" t="s">
        <v>2</v>
      </c>
      <c r="B287" s="232" t="s">
        <v>17</v>
      </c>
      <c r="C287" s="68"/>
      <c r="E287" s="37"/>
      <c r="F287" s="13"/>
      <c r="G287" s="9"/>
      <c r="H287" s="6"/>
      <c r="I287" s="7"/>
      <c r="J287" s="8"/>
      <c r="K287" s="42"/>
      <c r="L287" s="118"/>
    </row>
    <row r="288" spans="1:12" s="1" customFormat="1" ht="11.25">
      <c r="A288" s="73" t="s">
        <v>2</v>
      </c>
      <c r="B288" s="232" t="s">
        <v>17</v>
      </c>
      <c r="C288" s="192"/>
      <c r="D288" s="21" t="s">
        <v>13</v>
      </c>
      <c r="E288" s="173" t="s">
        <v>91</v>
      </c>
      <c r="F288" s="24" t="s">
        <v>67</v>
      </c>
      <c r="G288" s="48"/>
      <c r="H288" s="5" t="s">
        <v>19</v>
      </c>
      <c r="I288" s="3">
        <f>12+14.85</f>
        <v>26.85</v>
      </c>
      <c r="J288" s="150"/>
      <c r="K288" s="151">
        <f>$I288*J288</f>
        <v>0</v>
      </c>
      <c r="L288" s="115"/>
    </row>
    <row r="289" spans="1:12" s="1" customFormat="1" ht="78.75">
      <c r="A289" s="73" t="s">
        <v>2</v>
      </c>
      <c r="B289" s="232" t="s">
        <v>17</v>
      </c>
      <c r="C289" s="68"/>
      <c r="D289" s="21" t="s">
        <v>14</v>
      </c>
      <c r="E289" s="38"/>
      <c r="F289" s="64" t="s">
        <v>460</v>
      </c>
      <c r="G289" s="70" t="s">
        <v>10</v>
      </c>
      <c r="H289" s="17"/>
      <c r="I289" s="14"/>
      <c r="J289" s="15"/>
      <c r="K289" s="36"/>
      <c r="L289" s="115"/>
    </row>
    <row r="290" spans="1:12" ht="11.25">
      <c r="A290" s="73" t="s">
        <v>2</v>
      </c>
      <c r="B290" s="232" t="s">
        <v>17</v>
      </c>
      <c r="C290" s="68"/>
      <c r="D290" s="21" t="s">
        <v>14</v>
      </c>
      <c r="E290" s="37"/>
      <c r="F290" s="76" t="s">
        <v>210</v>
      </c>
      <c r="G290" s="9"/>
      <c r="H290" s="6"/>
      <c r="I290" s="7"/>
      <c r="J290" s="8"/>
      <c r="K290" s="42"/>
      <c r="L290" s="118"/>
    </row>
    <row r="291" spans="1:12" ht="11.25">
      <c r="A291" s="73" t="s">
        <v>2</v>
      </c>
      <c r="B291" s="232" t="s">
        <v>17</v>
      </c>
      <c r="C291" s="68"/>
      <c r="D291" s="21" t="s">
        <v>14</v>
      </c>
      <c r="E291" s="37"/>
      <c r="F291" s="76" t="s">
        <v>211</v>
      </c>
      <c r="G291" s="9"/>
      <c r="H291" s="6"/>
      <c r="I291" s="7"/>
      <c r="J291" s="8"/>
      <c r="K291" s="42"/>
      <c r="L291" s="118"/>
    </row>
    <row r="292" spans="1:12" ht="11.25">
      <c r="A292" s="73" t="s">
        <v>2</v>
      </c>
      <c r="B292" s="232" t="s">
        <v>17</v>
      </c>
      <c r="C292" s="68"/>
      <c r="E292" s="37"/>
      <c r="F292" s="13"/>
      <c r="G292" s="9"/>
      <c r="H292" s="6"/>
      <c r="I292" s="7"/>
      <c r="J292" s="8"/>
      <c r="K292" s="42"/>
      <c r="L292" s="118"/>
    </row>
    <row r="293" spans="1:12" s="1" customFormat="1" ht="11.25">
      <c r="A293" s="73" t="s">
        <v>2</v>
      </c>
      <c r="B293" s="232" t="s">
        <v>17</v>
      </c>
      <c r="C293" s="192"/>
      <c r="D293" s="21" t="s">
        <v>13</v>
      </c>
      <c r="E293" s="173" t="s">
        <v>92</v>
      </c>
      <c r="F293" s="58" t="s">
        <v>65</v>
      </c>
      <c r="G293" s="48"/>
      <c r="H293" s="5" t="s">
        <v>22</v>
      </c>
      <c r="I293" s="3">
        <v>2</v>
      </c>
      <c r="J293" s="150"/>
      <c r="K293" s="151">
        <f>$I293*J293</f>
        <v>0</v>
      </c>
      <c r="L293" s="115"/>
    </row>
    <row r="294" spans="1:12" s="1" customFormat="1" ht="191.25">
      <c r="A294" s="73" t="s">
        <v>2</v>
      </c>
      <c r="B294" s="232" t="s">
        <v>17</v>
      </c>
      <c r="C294" s="68"/>
      <c r="D294" s="21" t="s">
        <v>14</v>
      </c>
      <c r="E294" s="38"/>
      <c r="F294" s="64" t="s">
        <v>461</v>
      </c>
      <c r="G294" s="70" t="s">
        <v>10</v>
      </c>
      <c r="H294" s="17"/>
      <c r="I294" s="14"/>
      <c r="J294" s="15"/>
      <c r="K294" s="36"/>
      <c r="L294" s="115"/>
    </row>
    <row r="295" spans="1:12" ht="11.25">
      <c r="A295" s="73" t="s">
        <v>2</v>
      </c>
      <c r="B295" s="232" t="s">
        <v>17</v>
      </c>
      <c r="C295" s="68"/>
      <c r="E295" s="37"/>
      <c r="F295" s="13"/>
      <c r="G295" s="9"/>
      <c r="H295" s="6"/>
      <c r="I295" s="7"/>
      <c r="J295" s="8"/>
      <c r="K295" s="42"/>
      <c r="L295" s="118"/>
    </row>
    <row r="296" spans="1:12" s="1" customFormat="1" ht="11.25">
      <c r="A296" s="73" t="s">
        <v>2</v>
      </c>
      <c r="B296" s="232" t="s">
        <v>17</v>
      </c>
      <c r="C296" s="192"/>
      <c r="D296" s="21" t="s">
        <v>13</v>
      </c>
      <c r="E296" s="173" t="s">
        <v>93</v>
      </c>
      <c r="F296" s="24" t="s">
        <v>66</v>
      </c>
      <c r="G296" s="48"/>
      <c r="H296" s="5"/>
      <c r="I296" s="5"/>
      <c r="J296" s="5"/>
      <c r="K296" s="5"/>
      <c r="L296" s="115"/>
    </row>
    <row r="297" spans="1:12" s="1" customFormat="1" ht="123.75">
      <c r="A297" s="73" t="s">
        <v>2</v>
      </c>
      <c r="B297" s="232" t="s">
        <v>17</v>
      </c>
      <c r="C297" s="68"/>
      <c r="D297" s="21" t="s">
        <v>14</v>
      </c>
      <c r="E297" s="38"/>
      <c r="F297" s="64" t="s">
        <v>462</v>
      </c>
      <c r="G297" s="70" t="s">
        <v>10</v>
      </c>
      <c r="H297" s="17"/>
      <c r="I297" s="14"/>
      <c r="J297" s="15"/>
      <c r="K297" s="36"/>
      <c r="L297" s="115"/>
    </row>
    <row r="298" spans="1:12" s="1" customFormat="1" ht="11.25">
      <c r="A298" s="73" t="s">
        <v>2</v>
      </c>
      <c r="B298" s="232" t="s">
        <v>17</v>
      </c>
      <c r="C298" s="192"/>
      <c r="D298" s="21" t="s">
        <v>13</v>
      </c>
      <c r="E298" s="173" t="s">
        <v>94</v>
      </c>
      <c r="F298" s="57" t="s">
        <v>212</v>
      </c>
      <c r="G298" s="48"/>
      <c r="H298" s="5" t="s">
        <v>9</v>
      </c>
      <c r="I298" s="3">
        <f>8.47+11.55+(26.85*0.15)</f>
        <v>24.047500000000003</v>
      </c>
      <c r="J298" s="150"/>
      <c r="K298" s="151">
        <f>$I298*J298</f>
        <v>0</v>
      </c>
      <c r="L298" s="115"/>
    </row>
    <row r="299" spans="1:12" s="1" customFormat="1" ht="11.25">
      <c r="A299" s="73" t="s">
        <v>2</v>
      </c>
      <c r="B299" s="232" t="s">
        <v>17</v>
      </c>
      <c r="C299" s="192"/>
      <c r="D299" s="21" t="s">
        <v>13</v>
      </c>
      <c r="E299" s="173" t="s">
        <v>95</v>
      </c>
      <c r="F299" s="57" t="s">
        <v>213</v>
      </c>
      <c r="G299" s="48"/>
      <c r="H299" s="5" t="s">
        <v>20</v>
      </c>
      <c r="I299" s="3">
        <f>12+14.85</f>
        <v>26.85</v>
      </c>
      <c r="J299" s="150"/>
      <c r="K299" s="151">
        <f>$I299*J299</f>
        <v>0</v>
      </c>
      <c r="L299" s="115"/>
    </row>
    <row r="300" spans="1:12" ht="11.25">
      <c r="A300" s="73" t="s">
        <v>2</v>
      </c>
      <c r="B300" s="232" t="s">
        <v>17</v>
      </c>
      <c r="C300" s="68"/>
      <c r="E300" s="37"/>
      <c r="F300" s="13"/>
      <c r="G300" s="9"/>
      <c r="H300" s="6"/>
      <c r="I300" s="7"/>
      <c r="J300" s="8"/>
      <c r="K300" s="42"/>
      <c r="L300" s="118"/>
    </row>
    <row r="301" spans="1:12" s="1" customFormat="1" ht="11.25">
      <c r="A301" s="73" t="s">
        <v>2</v>
      </c>
      <c r="B301" s="232" t="s">
        <v>17</v>
      </c>
      <c r="C301" s="192" t="s">
        <v>290</v>
      </c>
      <c r="D301" s="21" t="s">
        <v>13</v>
      </c>
      <c r="E301" s="173" t="s">
        <v>96</v>
      </c>
      <c r="F301" s="58" t="s">
        <v>42</v>
      </c>
      <c r="G301" s="48"/>
      <c r="H301" s="47"/>
      <c r="I301" s="39"/>
      <c r="J301" s="40"/>
      <c r="K301" s="44"/>
      <c r="L301" s="115"/>
    </row>
    <row r="302" spans="1:12" s="1" customFormat="1" ht="236.25">
      <c r="A302" s="73" t="s">
        <v>2</v>
      </c>
      <c r="B302" s="232" t="s">
        <v>17</v>
      </c>
      <c r="C302" s="192" t="s">
        <v>290</v>
      </c>
      <c r="D302" s="21" t="s">
        <v>14</v>
      </c>
      <c r="E302" s="38"/>
      <c r="F302" s="64" t="s">
        <v>483</v>
      </c>
      <c r="G302" s="70" t="s">
        <v>10</v>
      </c>
      <c r="H302" s="17"/>
      <c r="I302" s="14"/>
      <c r="J302" s="15"/>
      <c r="K302" s="36"/>
      <c r="L302" s="115"/>
    </row>
    <row r="303" spans="1:12" s="59" customFormat="1" ht="22.5">
      <c r="A303" s="73" t="s">
        <v>2</v>
      </c>
      <c r="B303" s="232" t="s">
        <v>17</v>
      </c>
      <c r="C303" s="192" t="s">
        <v>290</v>
      </c>
      <c r="D303" s="21" t="s">
        <v>13</v>
      </c>
      <c r="E303" s="221" t="s">
        <v>97</v>
      </c>
      <c r="F303" s="48" t="s">
        <v>440</v>
      </c>
      <c r="G303" s="48"/>
      <c r="H303" s="5" t="s">
        <v>9</v>
      </c>
      <c r="I303" s="3">
        <f>8.47+11.55</f>
        <v>20.020000000000003</v>
      </c>
      <c r="J303" s="150"/>
      <c r="K303" s="151">
        <f>$I303*J303</f>
        <v>0</v>
      </c>
      <c r="L303" s="116"/>
    </row>
    <row r="304" spans="1:12" s="59" customFormat="1" ht="33.75">
      <c r="A304" s="73" t="s">
        <v>2</v>
      </c>
      <c r="B304" s="232" t="s">
        <v>17</v>
      </c>
      <c r="C304" s="192" t="s">
        <v>290</v>
      </c>
      <c r="D304" s="21" t="s">
        <v>13</v>
      </c>
      <c r="E304" s="221" t="s">
        <v>98</v>
      </c>
      <c r="F304" s="48" t="s">
        <v>441</v>
      </c>
      <c r="G304" s="48"/>
      <c r="H304" s="60" t="s">
        <v>25</v>
      </c>
      <c r="I304" s="61" t="s">
        <v>26</v>
      </c>
      <c r="J304" s="153">
        <v>0</v>
      </c>
      <c r="K304" s="151">
        <f>J304*K303</f>
        <v>0</v>
      </c>
      <c r="L304" s="116"/>
    </row>
    <row r="305" spans="1:12" s="59" customFormat="1" ht="67.5">
      <c r="A305" s="73" t="s">
        <v>2</v>
      </c>
      <c r="B305" s="232" t="s">
        <v>17</v>
      </c>
      <c r="C305" s="192"/>
      <c r="D305" s="21" t="s">
        <v>13</v>
      </c>
      <c r="E305" s="221" t="s">
        <v>99</v>
      </c>
      <c r="F305" s="45" t="s">
        <v>442</v>
      </c>
      <c r="G305" s="48"/>
      <c r="H305" s="5" t="s">
        <v>9</v>
      </c>
      <c r="I305" s="62">
        <f>I303</f>
        <v>20.020000000000003</v>
      </c>
      <c r="J305" s="150"/>
      <c r="K305" s="151">
        <f>$I305*J305</f>
        <v>0</v>
      </c>
      <c r="L305" s="116"/>
    </row>
    <row r="306" spans="1:12" ht="11.25">
      <c r="A306" s="73" t="s">
        <v>2</v>
      </c>
      <c r="B306" s="232" t="s">
        <v>17</v>
      </c>
      <c r="C306" s="68"/>
      <c r="E306" s="37"/>
      <c r="F306" s="13"/>
      <c r="G306" s="9"/>
      <c r="H306" s="6"/>
      <c r="I306" s="7"/>
      <c r="J306" s="8"/>
      <c r="K306" s="36"/>
      <c r="L306" s="118"/>
    </row>
    <row r="307" spans="1:12" s="1" customFormat="1" ht="11.25">
      <c r="A307" s="73" t="s">
        <v>2</v>
      </c>
      <c r="B307" s="232" t="s">
        <v>17</v>
      </c>
      <c r="C307" s="192" t="s">
        <v>290</v>
      </c>
      <c r="D307" s="21" t="s">
        <v>13</v>
      </c>
      <c r="E307" s="173" t="s">
        <v>100</v>
      </c>
      <c r="F307" s="58" t="s">
        <v>43</v>
      </c>
      <c r="G307" s="48"/>
      <c r="H307" s="47"/>
      <c r="I307" s="39"/>
      <c r="J307" s="40"/>
      <c r="K307" s="44"/>
      <c r="L307" s="115"/>
    </row>
    <row r="308" spans="1:12" s="1" customFormat="1" ht="168.75">
      <c r="A308" s="73" t="s">
        <v>2</v>
      </c>
      <c r="B308" s="232" t="s">
        <v>17</v>
      </c>
      <c r="C308" s="192" t="s">
        <v>290</v>
      </c>
      <c r="D308" s="21" t="s">
        <v>14</v>
      </c>
      <c r="E308" s="38"/>
      <c r="F308" s="64" t="s">
        <v>478</v>
      </c>
      <c r="G308" s="70" t="s">
        <v>10</v>
      </c>
      <c r="H308" s="17"/>
      <c r="I308" s="14"/>
      <c r="J308" s="15"/>
      <c r="K308" s="36"/>
      <c r="L308" s="115"/>
    </row>
    <row r="309" spans="1:12" s="59" customFormat="1" ht="22.5">
      <c r="A309" s="73" t="s">
        <v>2</v>
      </c>
      <c r="B309" s="232" t="s">
        <v>17</v>
      </c>
      <c r="C309" s="192" t="s">
        <v>290</v>
      </c>
      <c r="D309" s="21" t="s">
        <v>13</v>
      </c>
      <c r="E309" s="221" t="s">
        <v>101</v>
      </c>
      <c r="F309" s="48" t="s">
        <v>440</v>
      </c>
      <c r="G309" s="48"/>
      <c r="H309" s="5" t="s">
        <v>19</v>
      </c>
      <c r="I309" s="3">
        <f>(12+14.85)-(1.8+0.8+1.8)+(0.07*6)</f>
        <v>22.870000000000005</v>
      </c>
      <c r="J309" s="150"/>
      <c r="K309" s="151">
        <f>$I309*J309</f>
        <v>0</v>
      </c>
      <c r="L309" s="116"/>
    </row>
    <row r="310" spans="1:12" s="59" customFormat="1" ht="33.75">
      <c r="A310" s="73" t="s">
        <v>2</v>
      </c>
      <c r="B310" s="232" t="s">
        <v>17</v>
      </c>
      <c r="C310" s="192" t="s">
        <v>290</v>
      </c>
      <c r="D310" s="21" t="s">
        <v>13</v>
      </c>
      <c r="E310" s="221" t="s">
        <v>102</v>
      </c>
      <c r="F310" s="48" t="s">
        <v>441</v>
      </c>
      <c r="G310" s="48"/>
      <c r="H310" s="60" t="s">
        <v>25</v>
      </c>
      <c r="I310" s="61" t="s">
        <v>26</v>
      </c>
      <c r="J310" s="153">
        <v>0</v>
      </c>
      <c r="K310" s="151">
        <f>J310*K309</f>
        <v>0</v>
      </c>
      <c r="L310" s="116"/>
    </row>
    <row r="311" spans="1:12" s="59" customFormat="1" ht="67.5">
      <c r="A311" s="73" t="s">
        <v>2</v>
      </c>
      <c r="B311" s="232" t="s">
        <v>17</v>
      </c>
      <c r="C311" s="192"/>
      <c r="D311" s="21" t="s">
        <v>13</v>
      </c>
      <c r="E311" s="221" t="s">
        <v>103</v>
      </c>
      <c r="F311" s="45" t="s">
        <v>442</v>
      </c>
      <c r="G311" s="48"/>
      <c r="H311" s="5" t="s">
        <v>19</v>
      </c>
      <c r="I311" s="62">
        <f>I309</f>
        <v>22.870000000000005</v>
      </c>
      <c r="J311" s="150"/>
      <c r="K311" s="151">
        <f>$I311*J311</f>
        <v>0</v>
      </c>
      <c r="L311" s="116"/>
    </row>
    <row r="312" spans="1:12" ht="11.25">
      <c r="A312" s="73" t="s">
        <v>2</v>
      </c>
      <c r="B312" s="232" t="s">
        <v>17</v>
      </c>
      <c r="C312" s="68"/>
      <c r="E312" s="37"/>
      <c r="F312" s="12"/>
      <c r="G312" s="9"/>
      <c r="H312" s="6"/>
      <c r="I312" s="7"/>
      <c r="J312" s="8"/>
      <c r="K312" s="42"/>
      <c r="L312" s="118"/>
    </row>
    <row r="313" spans="1:12" s="1" customFormat="1" ht="11.25">
      <c r="A313" s="73" t="s">
        <v>2</v>
      </c>
      <c r="B313" s="232" t="s">
        <v>17</v>
      </c>
      <c r="C313" s="192"/>
      <c r="D313" s="21" t="s">
        <v>13</v>
      </c>
      <c r="E313" s="173" t="s">
        <v>104</v>
      </c>
      <c r="F313" s="58" t="s">
        <v>44</v>
      </c>
      <c r="G313" s="48"/>
      <c r="H313" s="5" t="s">
        <v>19</v>
      </c>
      <c r="I313" s="3">
        <f>2.7+2</f>
        <v>4.7</v>
      </c>
      <c r="J313" s="150"/>
      <c r="K313" s="151">
        <f>$I313*J313</f>
        <v>0</v>
      </c>
      <c r="L313" s="115"/>
    </row>
    <row r="314" spans="1:12" s="1" customFormat="1" ht="78.75">
      <c r="A314" s="73" t="s">
        <v>2</v>
      </c>
      <c r="B314" s="232" t="s">
        <v>17</v>
      </c>
      <c r="C314" s="68"/>
      <c r="D314" s="21" t="s">
        <v>14</v>
      </c>
      <c r="E314" s="38"/>
      <c r="F314" s="16" t="s">
        <v>463</v>
      </c>
      <c r="G314" s="70" t="s">
        <v>1</v>
      </c>
      <c r="H314" s="17"/>
      <c r="I314" s="14"/>
      <c r="J314" s="15"/>
      <c r="K314" s="36"/>
      <c r="L314" s="115"/>
    </row>
    <row r="315" spans="1:12" ht="11.25">
      <c r="A315" s="73" t="s">
        <v>2</v>
      </c>
      <c r="B315" s="232" t="s">
        <v>17</v>
      </c>
      <c r="C315" s="68"/>
      <c r="D315" s="21" t="s">
        <v>14</v>
      </c>
      <c r="E315" s="37"/>
      <c r="F315" s="76" t="s">
        <v>208</v>
      </c>
      <c r="G315" s="9"/>
      <c r="H315" s="6"/>
      <c r="I315" s="7"/>
      <c r="J315" s="8"/>
      <c r="K315" s="42"/>
      <c r="L315" s="118"/>
    </row>
    <row r="316" spans="1:12" ht="11.25">
      <c r="A316" s="73" t="s">
        <v>2</v>
      </c>
      <c r="B316" s="232" t="s">
        <v>17</v>
      </c>
      <c r="C316" s="68"/>
      <c r="D316" s="21" t="s">
        <v>14</v>
      </c>
      <c r="E316" s="37"/>
      <c r="F316" s="76" t="s">
        <v>207</v>
      </c>
      <c r="G316" s="9"/>
      <c r="H316" s="6"/>
      <c r="I316" s="7"/>
      <c r="J316" s="8"/>
      <c r="K316" s="42"/>
      <c r="L316" s="118"/>
    </row>
    <row r="317" spans="1:12" ht="11.25">
      <c r="A317" s="73" t="s">
        <v>2</v>
      </c>
      <c r="B317" s="232" t="s">
        <v>17</v>
      </c>
      <c r="C317" s="68"/>
      <c r="E317" s="37"/>
      <c r="F317" s="12"/>
      <c r="G317" s="9"/>
      <c r="H317" s="6"/>
      <c r="I317" s="7"/>
      <c r="J317" s="8"/>
      <c r="K317" s="42"/>
      <c r="L317" s="118"/>
    </row>
    <row r="318" spans="1:12" s="1" customFormat="1" ht="11.25">
      <c r="A318" s="73" t="s">
        <v>2</v>
      </c>
      <c r="B318" s="232" t="s">
        <v>17</v>
      </c>
      <c r="C318" s="192"/>
      <c r="D318" s="21" t="s">
        <v>13</v>
      </c>
      <c r="E318" s="173" t="s">
        <v>105</v>
      </c>
      <c r="F318" s="58" t="s">
        <v>46</v>
      </c>
      <c r="G318" s="48"/>
      <c r="H318" s="5" t="s">
        <v>9</v>
      </c>
      <c r="I318" s="3">
        <f>2.7+2</f>
        <v>4.7</v>
      </c>
      <c r="J318" s="150"/>
      <c r="K318" s="151">
        <f>$I318*J318</f>
        <v>0</v>
      </c>
      <c r="L318" s="115"/>
    </row>
    <row r="319" spans="1:12" s="1" customFormat="1" ht="123.75">
      <c r="A319" s="73" t="s">
        <v>2</v>
      </c>
      <c r="B319" s="232" t="s">
        <v>17</v>
      </c>
      <c r="C319" s="68"/>
      <c r="D319" s="21" t="s">
        <v>14</v>
      </c>
      <c r="E319" s="38"/>
      <c r="F319" s="13" t="s">
        <v>47</v>
      </c>
      <c r="G319" s="70" t="s">
        <v>1</v>
      </c>
      <c r="H319" s="17"/>
      <c r="I319" s="14"/>
      <c r="J319" s="15"/>
      <c r="K319" s="36"/>
      <c r="L319" s="115"/>
    </row>
    <row r="320" spans="1:12" ht="11.25">
      <c r="A320" s="73" t="s">
        <v>2</v>
      </c>
      <c r="B320" s="232" t="s">
        <v>17</v>
      </c>
      <c r="C320" s="68"/>
      <c r="E320" s="37"/>
      <c r="F320" s="12"/>
      <c r="G320" s="9"/>
      <c r="H320" s="6"/>
      <c r="I320" s="7"/>
      <c r="J320" s="8"/>
      <c r="K320" s="42"/>
      <c r="L320" s="118"/>
    </row>
    <row r="321" spans="1:12" s="1" customFormat="1" ht="11.25">
      <c r="A321" s="73" t="s">
        <v>2</v>
      </c>
      <c r="B321" s="232" t="s">
        <v>17</v>
      </c>
      <c r="C321" s="192"/>
      <c r="D321" s="21" t="s">
        <v>13</v>
      </c>
      <c r="E321" s="173" t="s">
        <v>106</v>
      </c>
      <c r="F321" s="24" t="s">
        <v>18</v>
      </c>
      <c r="G321" s="48"/>
      <c r="H321" s="5" t="s">
        <v>9</v>
      </c>
      <c r="I321" s="3">
        <v>5</v>
      </c>
      <c r="J321" s="150"/>
      <c r="K321" s="151">
        <f>$I321*J321</f>
        <v>0</v>
      </c>
      <c r="L321" s="115"/>
    </row>
    <row r="322" spans="1:12" s="1" customFormat="1" ht="180">
      <c r="A322" s="73" t="s">
        <v>2</v>
      </c>
      <c r="B322" s="232" t="s">
        <v>17</v>
      </c>
      <c r="C322" s="68"/>
      <c r="D322" s="21" t="s">
        <v>14</v>
      </c>
      <c r="E322" s="38"/>
      <c r="F322" s="16" t="s">
        <v>48</v>
      </c>
      <c r="G322" s="70" t="s">
        <v>1</v>
      </c>
      <c r="H322" s="17"/>
      <c r="I322" s="14"/>
      <c r="J322" s="15"/>
      <c r="K322" s="15"/>
      <c r="L322" s="115"/>
    </row>
    <row r="323" spans="1:12" s="4" customFormat="1" ht="11.25">
      <c r="A323" s="73" t="s">
        <v>2</v>
      </c>
      <c r="B323" s="232" t="s">
        <v>17</v>
      </c>
      <c r="C323" s="68"/>
      <c r="D323" s="21"/>
      <c r="E323" s="37"/>
      <c r="F323" s="13"/>
      <c r="G323" s="10"/>
      <c r="H323" s="18"/>
      <c r="I323" s="19"/>
      <c r="J323" s="20"/>
      <c r="K323" s="15"/>
      <c r="L323" s="121"/>
    </row>
    <row r="324" spans="1:12" s="1" customFormat="1" ht="11.25">
      <c r="A324" s="73" t="s">
        <v>2</v>
      </c>
      <c r="B324" s="232" t="s">
        <v>17</v>
      </c>
      <c r="C324" s="192"/>
      <c r="D324" s="21" t="s">
        <v>13</v>
      </c>
      <c r="E324" s="173" t="s">
        <v>107</v>
      </c>
      <c r="F324" s="23" t="s">
        <v>21</v>
      </c>
      <c r="G324" s="48"/>
      <c r="H324" s="5" t="s">
        <v>9</v>
      </c>
      <c r="I324" s="3">
        <f>3.85*(2.5+0.8)+5.25*(2.5+0.8)</f>
        <v>30.03</v>
      </c>
      <c r="J324" s="150"/>
      <c r="K324" s="151">
        <f>$I324*J324</f>
        <v>0</v>
      </c>
      <c r="L324" s="115"/>
    </row>
    <row r="325" spans="1:12" s="1" customFormat="1" ht="146.25">
      <c r="A325" s="73" t="s">
        <v>2</v>
      </c>
      <c r="B325" s="232" t="s">
        <v>17</v>
      </c>
      <c r="C325" s="68"/>
      <c r="D325" s="21" t="s">
        <v>14</v>
      </c>
      <c r="E325" s="38"/>
      <c r="F325" s="16" t="s">
        <v>49</v>
      </c>
      <c r="G325" s="71" t="s">
        <v>1</v>
      </c>
      <c r="H325" s="17"/>
      <c r="I325" s="14"/>
      <c r="J325" s="15"/>
      <c r="K325" s="15"/>
      <c r="L325" s="115"/>
    </row>
    <row r="326" spans="1:12" s="1" customFormat="1" ht="123.75">
      <c r="A326" s="73" t="s">
        <v>2</v>
      </c>
      <c r="B326" s="232" t="s">
        <v>17</v>
      </c>
      <c r="C326" s="68"/>
      <c r="D326" s="21" t="s">
        <v>14</v>
      </c>
      <c r="E326" s="38"/>
      <c r="F326" s="16" t="s">
        <v>215</v>
      </c>
      <c r="G326" s="72"/>
      <c r="H326" s="17"/>
      <c r="I326" s="14"/>
      <c r="J326" s="15"/>
      <c r="K326" s="15"/>
      <c r="L326" s="115"/>
    </row>
    <row r="327" spans="1:12" s="4" customFormat="1" ht="11.25">
      <c r="A327" s="73" t="s">
        <v>2</v>
      </c>
      <c r="B327" s="232" t="s">
        <v>17</v>
      </c>
      <c r="C327" s="68"/>
      <c r="D327" s="21"/>
      <c r="E327" s="37"/>
      <c r="F327" s="13"/>
      <c r="G327" s="10"/>
      <c r="H327" s="18"/>
      <c r="I327" s="19"/>
      <c r="J327" s="20"/>
      <c r="K327" s="15"/>
      <c r="L327" s="121"/>
    </row>
    <row r="328" spans="1:12" s="1" customFormat="1" ht="11.25">
      <c r="A328" s="73" t="s">
        <v>2</v>
      </c>
      <c r="B328" s="232" t="s">
        <v>17</v>
      </c>
      <c r="C328" s="192"/>
      <c r="D328" s="21" t="s">
        <v>13</v>
      </c>
      <c r="E328" s="173" t="s">
        <v>108</v>
      </c>
      <c r="F328" s="23" t="s">
        <v>51</v>
      </c>
      <c r="G328" s="48"/>
      <c r="H328" s="5" t="s">
        <v>9</v>
      </c>
      <c r="I328" s="3">
        <f>((2.25*1.8+0.7*1.07)*4)+(0.1*(1+0.7+0.7)*4)</f>
        <v>20.156</v>
      </c>
      <c r="J328" s="150"/>
      <c r="K328" s="151">
        <f>$I328*J328</f>
        <v>0</v>
      </c>
      <c r="L328" s="115"/>
    </row>
    <row r="329" spans="1:12" s="1" customFormat="1" ht="157.5">
      <c r="A329" s="73" t="s">
        <v>2</v>
      </c>
      <c r="B329" s="232" t="s">
        <v>17</v>
      </c>
      <c r="C329" s="68"/>
      <c r="D329" s="21" t="s">
        <v>14</v>
      </c>
      <c r="E329" s="38"/>
      <c r="F329" s="16" t="s">
        <v>52</v>
      </c>
      <c r="G329" s="71" t="s">
        <v>1</v>
      </c>
      <c r="H329" s="17"/>
      <c r="I329" s="14"/>
      <c r="J329" s="15"/>
      <c r="K329" s="15"/>
      <c r="L329" s="115"/>
    </row>
    <row r="330" spans="1:12" s="1" customFormat="1" ht="101.25">
      <c r="A330" s="73" t="s">
        <v>2</v>
      </c>
      <c r="B330" s="232" t="s">
        <v>17</v>
      </c>
      <c r="C330" s="68"/>
      <c r="D330" s="21" t="s">
        <v>14</v>
      </c>
      <c r="E330" s="38"/>
      <c r="F330" s="16" t="s">
        <v>214</v>
      </c>
      <c r="G330" s="72"/>
      <c r="H330" s="17"/>
      <c r="I330" s="14"/>
      <c r="J330" s="15"/>
      <c r="K330" s="15"/>
      <c r="L330" s="115"/>
    </row>
    <row r="331" spans="1:12" ht="11.25">
      <c r="A331" s="73" t="s">
        <v>2</v>
      </c>
      <c r="B331" s="232" t="s">
        <v>17</v>
      </c>
      <c r="C331" s="68"/>
      <c r="E331" s="37"/>
      <c r="F331" s="12"/>
      <c r="G331" s="9"/>
      <c r="H331" s="6"/>
      <c r="I331" s="53"/>
      <c r="J331" s="8"/>
      <c r="K331" s="8"/>
      <c r="L331" s="117"/>
    </row>
    <row r="332" spans="1:11" ht="11.25">
      <c r="A332" s="73" t="s">
        <v>2</v>
      </c>
      <c r="B332" s="232"/>
      <c r="C332" s="68"/>
      <c r="G332" s="11"/>
      <c r="H332" s="11"/>
      <c r="I332" s="11"/>
      <c r="J332" s="11"/>
      <c r="K332" s="11"/>
    </row>
    <row r="333" spans="1:12" ht="11.25">
      <c r="A333" s="73" t="s">
        <v>2</v>
      </c>
      <c r="B333" s="232"/>
      <c r="C333" s="224"/>
      <c r="E333" s="220"/>
      <c r="L333" s="120"/>
    </row>
    <row r="334" spans="1:11" ht="19.5">
      <c r="A334" s="73" t="s">
        <v>2</v>
      </c>
      <c r="B334" s="232"/>
      <c r="D334" s="73"/>
      <c r="E334" s="26" t="s">
        <v>3</v>
      </c>
      <c r="F334" s="26" t="s">
        <v>6</v>
      </c>
      <c r="G334" s="26" t="s">
        <v>301</v>
      </c>
      <c r="H334" s="26" t="s">
        <v>4</v>
      </c>
      <c r="I334" s="27" t="s">
        <v>5</v>
      </c>
      <c r="J334" s="27" t="s">
        <v>11</v>
      </c>
      <c r="K334" s="27" t="s">
        <v>12</v>
      </c>
    </row>
    <row r="335" spans="1:12" ht="11.25">
      <c r="A335" s="73" t="s">
        <v>2</v>
      </c>
      <c r="B335" s="232"/>
      <c r="C335" s="68"/>
      <c r="E335" s="37"/>
      <c r="F335" s="12"/>
      <c r="G335" s="9"/>
      <c r="H335" s="6"/>
      <c r="I335" s="7"/>
      <c r="J335" s="8"/>
      <c r="K335" s="42"/>
      <c r="L335" s="118"/>
    </row>
    <row r="336" spans="1:256" ht="22.5">
      <c r="A336" s="21" t="s">
        <v>2</v>
      </c>
      <c r="B336" s="232" t="s">
        <v>70</v>
      </c>
      <c r="C336" s="192" t="s">
        <v>291</v>
      </c>
      <c r="D336" s="73" t="s">
        <v>13</v>
      </c>
      <c r="E336" s="144" t="s">
        <v>70</v>
      </c>
      <c r="F336" s="145" t="str">
        <f>UPPER(F14)</f>
        <v>REKONSTR. SLOJEVA PODOVA NA LOĐAMA SOBE E341 I E342  IZNAD APERITIV BARA HOTELA MOLINDRIO</v>
      </c>
      <c r="G336" s="146"/>
      <c r="H336" s="146"/>
      <c r="I336" s="147"/>
      <c r="J336" s="148"/>
      <c r="K336" s="149"/>
      <c r="L336" s="55"/>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c r="DH336" s="56"/>
      <c r="DI336" s="56"/>
      <c r="DJ336" s="56"/>
      <c r="DK336" s="56"/>
      <c r="DL336" s="56"/>
      <c r="DM336" s="56"/>
      <c r="DN336" s="56"/>
      <c r="DO336" s="56"/>
      <c r="DP336" s="56"/>
      <c r="DQ336" s="56"/>
      <c r="DR336" s="56"/>
      <c r="DS336" s="56"/>
      <c r="DT336" s="56"/>
      <c r="DU336" s="56"/>
      <c r="DV336" s="56"/>
      <c r="DW336" s="56"/>
      <c r="DX336" s="56"/>
      <c r="DY336" s="56"/>
      <c r="DZ336" s="56"/>
      <c r="EA336" s="56"/>
      <c r="EB336" s="56"/>
      <c r="EC336" s="56"/>
      <c r="ED336" s="56"/>
      <c r="EE336" s="56"/>
      <c r="EF336" s="56"/>
      <c r="EG336" s="56"/>
      <c r="EH336" s="56"/>
      <c r="EI336" s="56"/>
      <c r="EJ336" s="56"/>
      <c r="EK336" s="56"/>
      <c r="EL336" s="56"/>
      <c r="EM336" s="56"/>
      <c r="EN336" s="56"/>
      <c r="EO336" s="56"/>
      <c r="EP336" s="56"/>
      <c r="EQ336" s="56"/>
      <c r="ER336" s="56"/>
      <c r="ES336" s="56"/>
      <c r="ET336" s="56"/>
      <c r="EU336" s="56"/>
      <c r="EV336" s="56"/>
      <c r="EW336" s="56"/>
      <c r="EX336" s="56"/>
      <c r="EY336" s="56"/>
      <c r="EZ336" s="56"/>
      <c r="FA336" s="56"/>
      <c r="FB336" s="56"/>
      <c r="FC336" s="56"/>
      <c r="FD336" s="56"/>
      <c r="FE336" s="56"/>
      <c r="FF336" s="56"/>
      <c r="FG336" s="56"/>
      <c r="FH336" s="56"/>
      <c r="FI336" s="56"/>
      <c r="FJ336" s="56"/>
      <c r="FK336" s="56"/>
      <c r="FL336" s="56"/>
      <c r="FM336" s="56"/>
      <c r="FN336" s="56"/>
      <c r="FO336" s="56"/>
      <c r="FP336" s="56"/>
      <c r="FQ336" s="56"/>
      <c r="FR336" s="56"/>
      <c r="FS336" s="56"/>
      <c r="FT336" s="56"/>
      <c r="FU336" s="56"/>
      <c r="FV336" s="56"/>
      <c r="FW336" s="56"/>
      <c r="FX336" s="56"/>
      <c r="FY336" s="56"/>
      <c r="FZ336" s="56"/>
      <c r="GA336" s="56"/>
      <c r="GB336" s="56"/>
      <c r="GC336" s="56"/>
      <c r="GD336" s="56"/>
      <c r="GE336" s="56"/>
      <c r="GF336" s="56"/>
      <c r="GG336" s="56"/>
      <c r="GH336" s="56"/>
      <c r="GI336" s="56"/>
      <c r="GJ336" s="56"/>
      <c r="GK336" s="56"/>
      <c r="GL336" s="56"/>
      <c r="GM336" s="56"/>
      <c r="GN336" s="56"/>
      <c r="GO336" s="56"/>
      <c r="GP336" s="56"/>
      <c r="GQ336" s="56"/>
      <c r="GR336" s="56"/>
      <c r="GS336" s="56"/>
      <c r="GT336" s="56"/>
      <c r="GU336" s="56"/>
      <c r="GV336" s="56"/>
      <c r="GW336" s="56"/>
      <c r="GX336" s="56"/>
      <c r="GY336" s="56"/>
      <c r="GZ336" s="56"/>
      <c r="HA336" s="56"/>
      <c r="HB336" s="56"/>
      <c r="HC336" s="56"/>
      <c r="HD336" s="56"/>
      <c r="HE336" s="56"/>
      <c r="HF336" s="56"/>
      <c r="HG336" s="56"/>
      <c r="HH336" s="56"/>
      <c r="HI336" s="56"/>
      <c r="HJ336" s="56"/>
      <c r="HK336" s="56"/>
      <c r="HL336" s="56"/>
      <c r="HM336" s="56"/>
      <c r="HN336" s="56"/>
      <c r="HO336" s="56"/>
      <c r="HP336" s="56"/>
      <c r="HQ336" s="56"/>
      <c r="HR336" s="56"/>
      <c r="HS336" s="56"/>
      <c r="HT336" s="56"/>
      <c r="HU336" s="56"/>
      <c r="HV336" s="56"/>
      <c r="HW336" s="56"/>
      <c r="HX336" s="56"/>
      <c r="HY336" s="56"/>
      <c r="HZ336" s="56"/>
      <c r="IA336" s="56"/>
      <c r="IB336" s="56"/>
      <c r="IC336" s="56"/>
      <c r="ID336" s="56"/>
      <c r="IE336" s="56"/>
      <c r="IF336" s="56"/>
      <c r="IG336" s="56"/>
      <c r="IH336" s="56"/>
      <c r="II336" s="56"/>
      <c r="IJ336" s="56"/>
      <c r="IK336" s="56"/>
      <c r="IL336" s="56"/>
      <c r="IM336" s="56"/>
      <c r="IN336" s="56"/>
      <c r="IO336" s="56"/>
      <c r="IP336" s="56"/>
      <c r="IQ336" s="56"/>
      <c r="IR336" s="56"/>
      <c r="IS336" s="56"/>
      <c r="IT336" s="56"/>
      <c r="IU336" s="56"/>
      <c r="IV336" s="56"/>
    </row>
    <row r="337" spans="1:12" ht="11.25">
      <c r="A337" s="73" t="s">
        <v>2</v>
      </c>
      <c r="B337" s="232" t="s">
        <v>70</v>
      </c>
      <c r="C337" s="68"/>
      <c r="E337" s="37"/>
      <c r="F337" s="12"/>
      <c r="G337" s="9"/>
      <c r="H337" s="6"/>
      <c r="I337" s="7"/>
      <c r="J337" s="8"/>
      <c r="K337" s="42"/>
      <c r="L337" s="118"/>
    </row>
    <row r="338" spans="1:12" s="1" customFormat="1" ht="11.25">
      <c r="A338" s="73" t="s">
        <v>2</v>
      </c>
      <c r="B338" s="232" t="s">
        <v>70</v>
      </c>
      <c r="C338" s="192"/>
      <c r="D338" s="21" t="s">
        <v>13</v>
      </c>
      <c r="E338" s="173" t="s">
        <v>109</v>
      </c>
      <c r="F338" s="58" t="s">
        <v>71</v>
      </c>
      <c r="G338" s="48"/>
      <c r="H338" s="5" t="s">
        <v>9</v>
      </c>
      <c r="I338" s="3">
        <v>13.5</v>
      </c>
      <c r="J338" s="150"/>
      <c r="K338" s="151">
        <f>$I338*J338</f>
        <v>0</v>
      </c>
      <c r="L338" s="115"/>
    </row>
    <row r="339" spans="1:12" s="1" customFormat="1" ht="225">
      <c r="A339" s="73" t="s">
        <v>2</v>
      </c>
      <c r="B339" s="232" t="s">
        <v>70</v>
      </c>
      <c r="C339" s="68"/>
      <c r="D339" s="21" t="s">
        <v>14</v>
      </c>
      <c r="E339" s="38"/>
      <c r="F339" s="16" t="s">
        <v>464</v>
      </c>
      <c r="G339" s="70" t="s">
        <v>68</v>
      </c>
      <c r="H339" s="17"/>
      <c r="I339" s="14"/>
      <c r="J339" s="15"/>
      <c r="K339" s="36"/>
      <c r="L339" s="115"/>
    </row>
    <row r="340" spans="1:12" ht="11.25">
      <c r="A340" s="73" t="s">
        <v>2</v>
      </c>
      <c r="B340" s="232" t="s">
        <v>70</v>
      </c>
      <c r="C340" s="68"/>
      <c r="D340" s="21" t="s">
        <v>14</v>
      </c>
      <c r="E340" s="37"/>
      <c r="F340" s="76" t="s">
        <v>72</v>
      </c>
      <c r="G340" s="9"/>
      <c r="H340" s="6"/>
      <c r="I340" s="7"/>
      <c r="J340" s="8"/>
      <c r="K340" s="42"/>
      <c r="L340" s="118"/>
    </row>
    <row r="341" spans="1:12" ht="11.25">
      <c r="A341" s="73" t="s">
        <v>2</v>
      </c>
      <c r="B341" s="232" t="s">
        <v>70</v>
      </c>
      <c r="C341" s="68"/>
      <c r="E341" s="37"/>
      <c r="F341" s="12"/>
      <c r="G341" s="9"/>
      <c r="H341" s="6"/>
      <c r="I341" s="7"/>
      <c r="J341" s="8"/>
      <c r="K341" s="42"/>
      <c r="L341" s="118"/>
    </row>
    <row r="342" spans="1:12" s="1" customFormat="1" ht="11.25">
      <c r="A342" s="73" t="s">
        <v>2</v>
      </c>
      <c r="B342" s="232" t="s">
        <v>70</v>
      </c>
      <c r="C342" s="192"/>
      <c r="D342" s="21" t="s">
        <v>13</v>
      </c>
      <c r="E342" s="173" t="s">
        <v>110</v>
      </c>
      <c r="F342" s="58" t="s">
        <v>75</v>
      </c>
      <c r="G342" s="48"/>
      <c r="H342" s="5" t="s">
        <v>22</v>
      </c>
      <c r="I342" s="3">
        <v>2</v>
      </c>
      <c r="J342" s="150"/>
      <c r="K342" s="151">
        <f>$I342*J342</f>
        <v>0</v>
      </c>
      <c r="L342" s="115"/>
    </row>
    <row r="343" spans="1:12" s="1" customFormat="1" ht="56.25">
      <c r="A343" s="73" t="s">
        <v>2</v>
      </c>
      <c r="B343" s="232" t="s">
        <v>70</v>
      </c>
      <c r="C343" s="68"/>
      <c r="D343" s="21" t="s">
        <v>14</v>
      </c>
      <c r="E343" s="38"/>
      <c r="F343" s="16" t="s">
        <v>465</v>
      </c>
      <c r="G343" s="70" t="s">
        <v>68</v>
      </c>
      <c r="H343" s="17"/>
      <c r="I343" s="14"/>
      <c r="J343" s="15"/>
      <c r="K343" s="36"/>
      <c r="L343" s="115"/>
    </row>
    <row r="344" spans="1:12" ht="11.25">
      <c r="A344" s="73" t="s">
        <v>2</v>
      </c>
      <c r="B344" s="232" t="s">
        <v>70</v>
      </c>
      <c r="C344" s="68"/>
      <c r="E344" s="37"/>
      <c r="F344" s="12"/>
      <c r="G344" s="9"/>
      <c r="H344" s="6"/>
      <c r="I344" s="7"/>
      <c r="J344" s="8"/>
      <c r="K344" s="42"/>
      <c r="L344" s="118"/>
    </row>
    <row r="345" spans="1:12" s="1" customFormat="1" ht="11.25">
      <c r="A345" s="73" t="s">
        <v>2</v>
      </c>
      <c r="B345" s="232" t="s">
        <v>70</v>
      </c>
      <c r="C345" s="192"/>
      <c r="D345" s="21" t="s">
        <v>13</v>
      </c>
      <c r="E345" s="173" t="s">
        <v>111</v>
      </c>
      <c r="F345" s="58" t="s">
        <v>40</v>
      </c>
      <c r="G345" s="48"/>
      <c r="H345" s="5" t="s">
        <v>20</v>
      </c>
      <c r="I345" s="3">
        <v>6</v>
      </c>
      <c r="J345" s="150"/>
      <c r="K345" s="151">
        <f>$I345*J345</f>
        <v>0</v>
      </c>
      <c r="L345" s="115"/>
    </row>
    <row r="346" spans="1:12" s="1" customFormat="1" ht="101.25">
      <c r="A346" s="73" t="s">
        <v>2</v>
      </c>
      <c r="B346" s="232" t="s">
        <v>70</v>
      </c>
      <c r="C346" s="68"/>
      <c r="D346" s="21" t="s">
        <v>14</v>
      </c>
      <c r="E346" s="38"/>
      <c r="F346" s="16" t="s">
        <v>466</v>
      </c>
      <c r="G346" s="70" t="s">
        <v>68</v>
      </c>
      <c r="H346" s="17"/>
      <c r="I346" s="14"/>
      <c r="J346" s="15"/>
      <c r="K346" s="36"/>
      <c r="L346" s="115"/>
    </row>
    <row r="347" spans="1:12" ht="11.25">
      <c r="A347" s="73" t="s">
        <v>2</v>
      </c>
      <c r="B347" s="232" t="s">
        <v>70</v>
      </c>
      <c r="C347" s="68"/>
      <c r="D347" s="21" t="s">
        <v>14</v>
      </c>
      <c r="E347" s="37"/>
      <c r="F347" s="76" t="s">
        <v>73</v>
      </c>
      <c r="G347" s="9"/>
      <c r="H347" s="6"/>
      <c r="I347" s="7"/>
      <c r="J347" s="8"/>
      <c r="K347" s="42"/>
      <c r="L347" s="118"/>
    </row>
    <row r="348" spans="1:12" ht="11.25">
      <c r="A348" s="73" t="s">
        <v>2</v>
      </c>
      <c r="B348" s="232" t="s">
        <v>70</v>
      </c>
      <c r="C348" s="68"/>
      <c r="E348" s="37"/>
      <c r="F348" s="13"/>
      <c r="G348" s="9"/>
      <c r="H348" s="6"/>
      <c r="I348" s="53"/>
      <c r="J348" s="8"/>
      <c r="K348" s="42"/>
      <c r="L348" s="118"/>
    </row>
    <row r="349" spans="1:12" s="1" customFormat="1" ht="11.25">
      <c r="A349" s="73" t="s">
        <v>2</v>
      </c>
      <c r="B349" s="232" t="s">
        <v>70</v>
      </c>
      <c r="C349" s="192"/>
      <c r="D349" s="21" t="s">
        <v>13</v>
      </c>
      <c r="E349" s="173" t="s">
        <v>112</v>
      </c>
      <c r="F349" s="24" t="s">
        <v>41</v>
      </c>
      <c r="G349" s="48"/>
      <c r="H349" s="5" t="s">
        <v>9</v>
      </c>
      <c r="I349" s="3">
        <v>13.5</v>
      </c>
      <c r="J349" s="150"/>
      <c r="K349" s="151">
        <f>$I349*J349</f>
        <v>0</v>
      </c>
      <c r="L349" s="115"/>
    </row>
    <row r="350" spans="1:12" s="1" customFormat="1" ht="101.25">
      <c r="A350" s="73" t="s">
        <v>2</v>
      </c>
      <c r="B350" s="232" t="s">
        <v>70</v>
      </c>
      <c r="C350" s="68"/>
      <c r="D350" s="21" t="s">
        <v>14</v>
      </c>
      <c r="E350" s="38"/>
      <c r="F350" s="64" t="s">
        <v>467</v>
      </c>
      <c r="G350" s="70" t="s">
        <v>1</v>
      </c>
      <c r="H350" s="17"/>
      <c r="I350" s="14"/>
      <c r="J350" s="15"/>
      <c r="K350" s="36"/>
      <c r="L350" s="115"/>
    </row>
    <row r="351" spans="1:12" ht="11.25">
      <c r="A351" s="73" t="s">
        <v>2</v>
      </c>
      <c r="B351" s="232" t="s">
        <v>70</v>
      </c>
      <c r="C351" s="68"/>
      <c r="D351" s="21" t="s">
        <v>14</v>
      </c>
      <c r="E351" s="37"/>
      <c r="F351" s="76" t="s">
        <v>72</v>
      </c>
      <c r="G351" s="9"/>
      <c r="H351" s="6"/>
      <c r="I351" s="7"/>
      <c r="J351" s="8"/>
      <c r="K351" s="42"/>
      <c r="L351" s="118"/>
    </row>
    <row r="352" spans="1:12" ht="11.25">
      <c r="A352" s="73" t="s">
        <v>2</v>
      </c>
      <c r="B352" s="232" t="s">
        <v>70</v>
      </c>
      <c r="C352" s="68"/>
      <c r="E352" s="37"/>
      <c r="F352" s="13"/>
      <c r="G352" s="9"/>
      <c r="H352" s="6"/>
      <c r="I352" s="7"/>
      <c r="J352" s="8"/>
      <c r="K352" s="42"/>
      <c r="L352" s="118"/>
    </row>
    <row r="353" spans="1:12" s="1" customFormat="1" ht="11.25">
      <c r="A353" s="73" t="s">
        <v>2</v>
      </c>
      <c r="B353" s="232" t="s">
        <v>70</v>
      </c>
      <c r="C353" s="192"/>
      <c r="D353" s="21" t="s">
        <v>13</v>
      </c>
      <c r="E353" s="173" t="s">
        <v>113</v>
      </c>
      <c r="F353" s="24" t="s">
        <v>67</v>
      </c>
      <c r="G353" s="48"/>
      <c r="H353" s="5" t="s">
        <v>19</v>
      </c>
      <c r="I353" s="3">
        <v>29</v>
      </c>
      <c r="J353" s="150"/>
      <c r="K353" s="151">
        <f>$I353*J353</f>
        <v>0</v>
      </c>
      <c r="L353" s="115"/>
    </row>
    <row r="354" spans="1:12" s="1" customFormat="1" ht="78.75">
      <c r="A354" s="73" t="s">
        <v>2</v>
      </c>
      <c r="B354" s="232" t="s">
        <v>70</v>
      </c>
      <c r="C354" s="68"/>
      <c r="D354" s="21" t="s">
        <v>14</v>
      </c>
      <c r="E354" s="38"/>
      <c r="F354" s="64" t="s">
        <v>468</v>
      </c>
      <c r="G354" s="70" t="s">
        <v>10</v>
      </c>
      <c r="H354" s="17"/>
      <c r="I354" s="14"/>
      <c r="J354" s="15"/>
      <c r="K354" s="36"/>
      <c r="L354" s="115"/>
    </row>
    <row r="355" spans="1:12" ht="11.25">
      <c r="A355" s="73" t="s">
        <v>2</v>
      </c>
      <c r="B355" s="232" t="s">
        <v>70</v>
      </c>
      <c r="C355" s="68"/>
      <c r="D355" s="21" t="s">
        <v>14</v>
      </c>
      <c r="E355" s="37"/>
      <c r="F355" s="76" t="s">
        <v>74</v>
      </c>
      <c r="G355" s="9"/>
      <c r="H355" s="6"/>
      <c r="I355" s="7"/>
      <c r="J355" s="8"/>
      <c r="K355" s="42"/>
      <c r="L355" s="118"/>
    </row>
    <row r="356" spans="1:12" ht="11.25">
      <c r="A356" s="73" t="s">
        <v>2</v>
      </c>
      <c r="B356" s="232" t="s">
        <v>70</v>
      </c>
      <c r="C356" s="68"/>
      <c r="E356" s="37"/>
      <c r="F356" s="13"/>
      <c r="G356" s="9"/>
      <c r="H356" s="6"/>
      <c r="I356" s="7"/>
      <c r="J356" s="8"/>
      <c r="K356" s="42"/>
      <c r="L356" s="118"/>
    </row>
    <row r="357" spans="1:12" s="1" customFormat="1" ht="11.25">
      <c r="A357" s="73" t="s">
        <v>2</v>
      </c>
      <c r="B357" s="232" t="s">
        <v>70</v>
      </c>
      <c r="C357" s="192"/>
      <c r="D357" s="21" t="s">
        <v>13</v>
      </c>
      <c r="E357" s="173" t="s">
        <v>114</v>
      </c>
      <c r="F357" s="58" t="s">
        <v>77</v>
      </c>
      <c r="G357" s="48"/>
      <c r="H357" s="5" t="s">
        <v>22</v>
      </c>
      <c r="I357" s="3">
        <v>2</v>
      </c>
      <c r="J357" s="150"/>
      <c r="K357" s="151">
        <f>$I357*J357</f>
        <v>0</v>
      </c>
      <c r="L357" s="115"/>
    </row>
    <row r="358" spans="1:12" s="1" customFormat="1" ht="90">
      <c r="A358" s="73" t="s">
        <v>2</v>
      </c>
      <c r="B358" s="232" t="s">
        <v>70</v>
      </c>
      <c r="C358" s="68"/>
      <c r="D358" s="21" t="s">
        <v>14</v>
      </c>
      <c r="E358" s="38"/>
      <c r="F358" s="64" t="s">
        <v>76</v>
      </c>
      <c r="G358" s="70" t="s">
        <v>10</v>
      </c>
      <c r="H358" s="17"/>
      <c r="I358" s="14"/>
      <c r="J358" s="15"/>
      <c r="K358" s="36"/>
      <c r="L358" s="115"/>
    </row>
    <row r="359" spans="1:12" ht="11.25">
      <c r="A359" s="73" t="s">
        <v>2</v>
      </c>
      <c r="B359" s="232" t="s">
        <v>70</v>
      </c>
      <c r="C359" s="68"/>
      <c r="E359" s="37"/>
      <c r="F359" s="13"/>
      <c r="G359" s="9"/>
      <c r="H359" s="6"/>
      <c r="I359" s="7"/>
      <c r="J359" s="8"/>
      <c r="K359" s="42"/>
      <c r="L359" s="118"/>
    </row>
    <row r="360" spans="1:12" s="1" customFormat="1" ht="11.25">
      <c r="A360" s="73" t="s">
        <v>2</v>
      </c>
      <c r="B360" s="232" t="s">
        <v>70</v>
      </c>
      <c r="C360" s="192"/>
      <c r="D360" s="21" t="s">
        <v>13</v>
      </c>
      <c r="E360" s="173" t="s">
        <v>115</v>
      </c>
      <c r="F360" s="24" t="s">
        <v>66</v>
      </c>
      <c r="G360" s="48"/>
      <c r="H360" s="5"/>
      <c r="I360" s="5"/>
      <c r="J360" s="5"/>
      <c r="K360" s="5"/>
      <c r="L360" s="115"/>
    </row>
    <row r="361" spans="1:12" s="1" customFormat="1" ht="123.75">
      <c r="A361" s="73" t="s">
        <v>2</v>
      </c>
      <c r="B361" s="232" t="s">
        <v>70</v>
      </c>
      <c r="C361" s="68"/>
      <c r="D361" s="21" t="s">
        <v>14</v>
      </c>
      <c r="E361" s="38"/>
      <c r="F361" s="64" t="s">
        <v>462</v>
      </c>
      <c r="G361" s="70" t="s">
        <v>10</v>
      </c>
      <c r="H361" s="17"/>
      <c r="I361" s="14"/>
      <c r="J361" s="15"/>
      <c r="K361" s="36"/>
      <c r="L361" s="115"/>
    </row>
    <row r="362" spans="1:12" s="1" customFormat="1" ht="11.25">
      <c r="A362" s="73" t="s">
        <v>2</v>
      </c>
      <c r="B362" s="232" t="s">
        <v>70</v>
      </c>
      <c r="C362" s="192"/>
      <c r="D362" s="21" t="s">
        <v>13</v>
      </c>
      <c r="E362" s="173" t="s">
        <v>116</v>
      </c>
      <c r="F362" s="57" t="s">
        <v>85</v>
      </c>
      <c r="G362" s="48"/>
      <c r="H362" s="5" t="s">
        <v>9</v>
      </c>
      <c r="I362" s="3">
        <v>15</v>
      </c>
      <c r="J362" s="150"/>
      <c r="K362" s="151">
        <f>$I362*J362</f>
        <v>0</v>
      </c>
      <c r="L362" s="115"/>
    </row>
    <row r="363" spans="1:12" s="1" customFormat="1" ht="11.25">
      <c r="A363" s="73" t="s">
        <v>2</v>
      </c>
      <c r="B363" s="232" t="s">
        <v>70</v>
      </c>
      <c r="C363" s="192"/>
      <c r="D363" s="21" t="s">
        <v>13</v>
      </c>
      <c r="E363" s="173" t="s">
        <v>117</v>
      </c>
      <c r="F363" s="57" t="s">
        <v>86</v>
      </c>
      <c r="G363" s="48"/>
      <c r="H363" s="5" t="s">
        <v>20</v>
      </c>
      <c r="I363" s="3">
        <v>29</v>
      </c>
      <c r="J363" s="150"/>
      <c r="K363" s="151">
        <f>$I363*J363</f>
        <v>0</v>
      </c>
      <c r="L363" s="115"/>
    </row>
    <row r="364" spans="1:12" ht="11.25">
      <c r="A364" s="73" t="s">
        <v>2</v>
      </c>
      <c r="B364" s="232" t="s">
        <v>70</v>
      </c>
      <c r="C364" s="68"/>
      <c r="E364" s="37"/>
      <c r="F364" s="13"/>
      <c r="G364" s="9"/>
      <c r="H364" s="6"/>
      <c r="I364" s="7"/>
      <c r="J364" s="8"/>
      <c r="K364" s="42"/>
      <c r="L364" s="118"/>
    </row>
    <row r="365" spans="1:12" s="1" customFormat="1" ht="11.25">
      <c r="A365" s="73" t="s">
        <v>2</v>
      </c>
      <c r="B365" s="232" t="s">
        <v>70</v>
      </c>
      <c r="C365" s="192" t="s">
        <v>291</v>
      </c>
      <c r="D365" s="21" t="s">
        <v>13</v>
      </c>
      <c r="E365" s="173" t="s">
        <v>118</v>
      </c>
      <c r="F365" s="58" t="s">
        <v>42</v>
      </c>
      <c r="G365" s="48"/>
      <c r="H365" s="47"/>
      <c r="I365" s="39"/>
      <c r="J365" s="40"/>
      <c r="K365" s="44"/>
      <c r="L365" s="115"/>
    </row>
    <row r="366" spans="1:12" s="1" customFormat="1" ht="247.5">
      <c r="A366" s="73" t="s">
        <v>2</v>
      </c>
      <c r="B366" s="232" t="s">
        <v>70</v>
      </c>
      <c r="C366" s="192" t="s">
        <v>291</v>
      </c>
      <c r="D366" s="21" t="s">
        <v>14</v>
      </c>
      <c r="E366" s="38"/>
      <c r="F366" s="64" t="s">
        <v>482</v>
      </c>
      <c r="G366" s="70" t="s">
        <v>10</v>
      </c>
      <c r="H366" s="17"/>
      <c r="I366" s="14"/>
      <c r="J366" s="15"/>
      <c r="K366" s="36"/>
      <c r="L366" s="115"/>
    </row>
    <row r="367" spans="1:12" s="59" customFormat="1" ht="22.5">
      <c r="A367" s="73" t="s">
        <v>2</v>
      </c>
      <c r="B367" s="232" t="s">
        <v>70</v>
      </c>
      <c r="C367" s="192" t="s">
        <v>291</v>
      </c>
      <c r="D367" s="21" t="s">
        <v>13</v>
      </c>
      <c r="E367" s="221" t="s">
        <v>119</v>
      </c>
      <c r="F367" s="48" t="s">
        <v>440</v>
      </c>
      <c r="G367" s="48"/>
      <c r="H367" s="5" t="s">
        <v>9</v>
      </c>
      <c r="I367" s="3">
        <v>13.5</v>
      </c>
      <c r="J367" s="150"/>
      <c r="K367" s="151">
        <f>$I367*J367</f>
        <v>0</v>
      </c>
      <c r="L367" s="116"/>
    </row>
    <row r="368" spans="1:12" s="59" customFormat="1" ht="33.75">
      <c r="A368" s="73" t="s">
        <v>2</v>
      </c>
      <c r="B368" s="232" t="s">
        <v>70</v>
      </c>
      <c r="C368" s="192" t="s">
        <v>291</v>
      </c>
      <c r="D368" s="21" t="s">
        <v>13</v>
      </c>
      <c r="E368" s="221" t="s">
        <v>120</v>
      </c>
      <c r="F368" s="48" t="s">
        <v>441</v>
      </c>
      <c r="G368" s="48"/>
      <c r="H368" s="60" t="s">
        <v>25</v>
      </c>
      <c r="I368" s="61" t="s">
        <v>26</v>
      </c>
      <c r="J368" s="153">
        <v>0</v>
      </c>
      <c r="K368" s="151">
        <f>J368*K367</f>
        <v>0</v>
      </c>
      <c r="L368" s="116"/>
    </row>
    <row r="369" spans="1:12" s="59" customFormat="1" ht="67.5">
      <c r="A369" s="73" t="s">
        <v>2</v>
      </c>
      <c r="B369" s="232" t="s">
        <v>70</v>
      </c>
      <c r="C369" s="192"/>
      <c r="D369" s="21" t="s">
        <v>13</v>
      </c>
      <c r="E369" s="221" t="s">
        <v>121</v>
      </c>
      <c r="F369" s="45" t="s">
        <v>442</v>
      </c>
      <c r="G369" s="48"/>
      <c r="H369" s="5" t="s">
        <v>9</v>
      </c>
      <c r="I369" s="62">
        <f>I367</f>
        <v>13.5</v>
      </c>
      <c r="J369" s="150"/>
      <c r="K369" s="151">
        <f>$I369*J369</f>
        <v>0</v>
      </c>
      <c r="L369" s="116"/>
    </row>
    <row r="370" spans="1:12" ht="11.25">
      <c r="A370" s="73" t="s">
        <v>2</v>
      </c>
      <c r="B370" s="232" t="s">
        <v>70</v>
      </c>
      <c r="C370" s="68"/>
      <c r="E370" s="37"/>
      <c r="F370" s="13"/>
      <c r="G370" s="9"/>
      <c r="H370" s="6"/>
      <c r="I370" s="7"/>
      <c r="J370" s="8"/>
      <c r="K370" s="36"/>
      <c r="L370" s="118"/>
    </row>
    <row r="371" spans="1:12" s="1" customFormat="1" ht="11.25">
      <c r="A371" s="73" t="s">
        <v>2</v>
      </c>
      <c r="B371" s="232" t="s">
        <v>70</v>
      </c>
      <c r="C371" s="192" t="s">
        <v>291</v>
      </c>
      <c r="D371" s="21" t="s">
        <v>13</v>
      </c>
      <c r="E371" s="173" t="s">
        <v>122</v>
      </c>
      <c r="F371" s="58" t="s">
        <v>43</v>
      </c>
      <c r="G371" s="48"/>
      <c r="H371" s="47"/>
      <c r="I371" s="39"/>
      <c r="J371" s="40"/>
      <c r="K371" s="44"/>
      <c r="L371" s="115"/>
    </row>
    <row r="372" spans="1:12" s="1" customFormat="1" ht="157.5">
      <c r="A372" s="73" t="s">
        <v>2</v>
      </c>
      <c r="B372" s="232" t="s">
        <v>70</v>
      </c>
      <c r="C372" s="192" t="s">
        <v>291</v>
      </c>
      <c r="D372" s="21" t="s">
        <v>14</v>
      </c>
      <c r="E372" s="38"/>
      <c r="F372" s="64" t="s">
        <v>479</v>
      </c>
      <c r="G372" s="70" t="s">
        <v>10</v>
      </c>
      <c r="H372" s="17"/>
      <c r="I372" s="14"/>
      <c r="J372" s="15"/>
      <c r="K372" s="36"/>
      <c r="L372" s="115"/>
    </row>
    <row r="373" spans="1:12" ht="11.25">
      <c r="A373" s="73" t="s">
        <v>2</v>
      </c>
      <c r="B373" s="232" t="s">
        <v>70</v>
      </c>
      <c r="C373" s="68"/>
      <c r="D373" s="21" t="s">
        <v>14</v>
      </c>
      <c r="E373" s="37"/>
      <c r="F373" s="76" t="s">
        <v>78</v>
      </c>
      <c r="G373" s="9"/>
      <c r="H373" s="6"/>
      <c r="I373" s="7"/>
      <c r="J373" s="8"/>
      <c r="K373" s="42"/>
      <c r="L373" s="118"/>
    </row>
    <row r="374" spans="1:12" s="59" customFormat="1" ht="22.5">
      <c r="A374" s="73" t="s">
        <v>2</v>
      </c>
      <c r="B374" s="232" t="s">
        <v>70</v>
      </c>
      <c r="C374" s="192" t="s">
        <v>291</v>
      </c>
      <c r="D374" s="21" t="s">
        <v>13</v>
      </c>
      <c r="E374" s="221" t="s">
        <v>123</v>
      </c>
      <c r="F374" s="48" t="s">
        <v>440</v>
      </c>
      <c r="G374" s="48"/>
      <c r="H374" s="5" t="s">
        <v>19</v>
      </c>
      <c r="I374" s="3">
        <v>22.65</v>
      </c>
      <c r="J374" s="150"/>
      <c r="K374" s="151">
        <f>$I374*J374</f>
        <v>0</v>
      </c>
      <c r="L374" s="116"/>
    </row>
    <row r="375" spans="1:12" s="59" customFormat="1" ht="33.75">
      <c r="A375" s="73" t="s">
        <v>2</v>
      </c>
      <c r="B375" s="232" t="s">
        <v>70</v>
      </c>
      <c r="C375" s="192" t="s">
        <v>291</v>
      </c>
      <c r="D375" s="21" t="s">
        <v>13</v>
      </c>
      <c r="E375" s="221" t="s">
        <v>124</v>
      </c>
      <c r="F375" s="48" t="s">
        <v>441</v>
      </c>
      <c r="G375" s="48"/>
      <c r="H375" s="60" t="s">
        <v>25</v>
      </c>
      <c r="I375" s="61" t="s">
        <v>26</v>
      </c>
      <c r="J375" s="153">
        <v>0</v>
      </c>
      <c r="K375" s="151">
        <f>J375*K374</f>
        <v>0</v>
      </c>
      <c r="L375" s="116"/>
    </row>
    <row r="376" spans="1:12" s="59" customFormat="1" ht="67.5">
      <c r="A376" s="73" t="s">
        <v>2</v>
      </c>
      <c r="B376" s="232" t="s">
        <v>70</v>
      </c>
      <c r="C376" s="192"/>
      <c r="D376" s="21" t="s">
        <v>13</v>
      </c>
      <c r="E376" s="221" t="s">
        <v>125</v>
      </c>
      <c r="F376" s="45" t="s">
        <v>442</v>
      </c>
      <c r="G376" s="48"/>
      <c r="H376" s="5" t="s">
        <v>19</v>
      </c>
      <c r="I376" s="62">
        <f>I374</f>
        <v>22.65</v>
      </c>
      <c r="J376" s="150"/>
      <c r="K376" s="151">
        <f>$I376*J376</f>
        <v>0</v>
      </c>
      <c r="L376" s="116"/>
    </row>
    <row r="377" spans="1:12" ht="11.25">
      <c r="A377" s="73" t="s">
        <v>2</v>
      </c>
      <c r="B377" s="232" t="s">
        <v>70</v>
      </c>
      <c r="C377" s="68"/>
      <c r="E377" s="37"/>
      <c r="F377" s="12"/>
      <c r="G377" s="9"/>
      <c r="H377" s="6"/>
      <c r="I377" s="7"/>
      <c r="J377" s="8"/>
      <c r="K377" s="42"/>
      <c r="L377" s="118"/>
    </row>
    <row r="378" spans="1:12" s="1" customFormat="1" ht="11.25">
      <c r="A378" s="73" t="s">
        <v>2</v>
      </c>
      <c r="B378" s="232" t="s">
        <v>70</v>
      </c>
      <c r="C378" s="192"/>
      <c r="D378" s="21" t="s">
        <v>13</v>
      </c>
      <c r="E378" s="173" t="s">
        <v>126</v>
      </c>
      <c r="F378" s="58" t="s">
        <v>44</v>
      </c>
      <c r="G378" s="48"/>
      <c r="H378" s="5" t="s">
        <v>19</v>
      </c>
      <c r="I378" s="3">
        <v>6</v>
      </c>
      <c r="J378" s="150"/>
      <c r="K378" s="151">
        <f>$I378*J378</f>
        <v>0</v>
      </c>
      <c r="L378" s="115"/>
    </row>
    <row r="379" spans="1:12" s="1" customFormat="1" ht="78.75">
      <c r="A379" s="73" t="s">
        <v>2</v>
      </c>
      <c r="B379" s="232" t="s">
        <v>70</v>
      </c>
      <c r="C379" s="68"/>
      <c r="D379" s="21" t="s">
        <v>14</v>
      </c>
      <c r="E379" s="38"/>
      <c r="F379" s="16" t="s">
        <v>463</v>
      </c>
      <c r="G379" s="70" t="s">
        <v>1</v>
      </c>
      <c r="H379" s="17"/>
      <c r="I379" s="14"/>
      <c r="J379" s="15"/>
      <c r="K379" s="36"/>
      <c r="L379" s="115"/>
    </row>
    <row r="380" spans="1:12" ht="11.25">
      <c r="A380" s="73" t="s">
        <v>2</v>
      </c>
      <c r="B380" s="232" t="s">
        <v>70</v>
      </c>
      <c r="C380" s="68"/>
      <c r="E380" s="37"/>
      <c r="F380" s="12"/>
      <c r="G380" s="9"/>
      <c r="H380" s="6"/>
      <c r="I380" s="7"/>
      <c r="J380" s="8"/>
      <c r="K380" s="42"/>
      <c r="L380" s="118"/>
    </row>
    <row r="381" spans="1:12" s="1" customFormat="1" ht="11.25">
      <c r="A381" s="73" t="s">
        <v>2</v>
      </c>
      <c r="B381" s="232" t="s">
        <v>70</v>
      </c>
      <c r="C381" s="192"/>
      <c r="D381" s="21" t="s">
        <v>13</v>
      </c>
      <c r="E381" s="173" t="s">
        <v>127</v>
      </c>
      <c r="F381" s="58" t="s">
        <v>46</v>
      </c>
      <c r="G381" s="48"/>
      <c r="H381" s="5" t="s">
        <v>9</v>
      </c>
      <c r="I381" s="3">
        <v>22.65</v>
      </c>
      <c r="J381" s="150"/>
      <c r="K381" s="151">
        <f>$I381*J381</f>
        <v>0</v>
      </c>
      <c r="L381" s="115"/>
    </row>
    <row r="382" spans="1:12" s="1" customFormat="1" ht="123.75">
      <c r="A382" s="73" t="s">
        <v>2</v>
      </c>
      <c r="B382" s="232" t="s">
        <v>70</v>
      </c>
      <c r="C382" s="68"/>
      <c r="D382" s="21" t="s">
        <v>14</v>
      </c>
      <c r="E382" s="38"/>
      <c r="F382" s="13" t="s">
        <v>47</v>
      </c>
      <c r="G382" s="70" t="s">
        <v>1</v>
      </c>
      <c r="H382" s="17"/>
      <c r="I382" s="14"/>
      <c r="J382" s="15"/>
      <c r="K382" s="36"/>
      <c r="L382" s="115"/>
    </row>
    <row r="383" spans="1:12" ht="11.25">
      <c r="A383" s="73" t="s">
        <v>2</v>
      </c>
      <c r="B383" s="232" t="s">
        <v>70</v>
      </c>
      <c r="C383" s="68"/>
      <c r="E383" s="37"/>
      <c r="F383" s="12"/>
      <c r="G383" s="9"/>
      <c r="H383" s="6"/>
      <c r="I383" s="7"/>
      <c r="J383" s="8"/>
      <c r="K383" s="42"/>
      <c r="L383" s="118"/>
    </row>
    <row r="384" spans="1:12" s="1" customFormat="1" ht="11.25">
      <c r="A384" s="73" t="s">
        <v>2</v>
      </c>
      <c r="B384" s="232" t="s">
        <v>70</v>
      </c>
      <c r="C384" s="192"/>
      <c r="D384" s="21" t="s">
        <v>13</v>
      </c>
      <c r="E384" s="173" t="s">
        <v>128</v>
      </c>
      <c r="F384" s="24" t="s">
        <v>18</v>
      </c>
      <c r="G384" s="48"/>
      <c r="H384" s="5" t="s">
        <v>9</v>
      </c>
      <c r="I384" s="3">
        <f>(6.9+5.3)*0.5</f>
        <v>6.1</v>
      </c>
      <c r="J384" s="150"/>
      <c r="K384" s="151">
        <f>$I384*J384</f>
        <v>0</v>
      </c>
      <c r="L384" s="115"/>
    </row>
    <row r="385" spans="1:12" s="1" customFormat="1" ht="180">
      <c r="A385" s="73" t="s">
        <v>2</v>
      </c>
      <c r="B385" s="232" t="s">
        <v>70</v>
      </c>
      <c r="C385" s="68"/>
      <c r="D385" s="21" t="s">
        <v>14</v>
      </c>
      <c r="E385" s="38"/>
      <c r="F385" s="16" t="s">
        <v>48</v>
      </c>
      <c r="G385" s="70" t="s">
        <v>1</v>
      </c>
      <c r="H385" s="17"/>
      <c r="I385" s="14"/>
      <c r="J385" s="15"/>
      <c r="K385" s="15"/>
      <c r="L385" s="115"/>
    </row>
    <row r="386" spans="1:12" ht="11.25">
      <c r="A386" s="73" t="s">
        <v>2</v>
      </c>
      <c r="B386" s="232" t="s">
        <v>70</v>
      </c>
      <c r="C386" s="68"/>
      <c r="D386" s="21" t="s">
        <v>14</v>
      </c>
      <c r="E386" s="37"/>
      <c r="F386" s="76" t="s">
        <v>79</v>
      </c>
      <c r="G386" s="9"/>
      <c r="H386" s="6"/>
      <c r="I386" s="7"/>
      <c r="J386" s="8"/>
      <c r="K386" s="42"/>
      <c r="L386" s="118"/>
    </row>
    <row r="387" spans="1:12" s="4" customFormat="1" ht="11.25">
      <c r="A387" s="73" t="s">
        <v>2</v>
      </c>
      <c r="B387" s="232" t="s">
        <v>70</v>
      </c>
      <c r="C387" s="68"/>
      <c r="D387" s="21"/>
      <c r="E387" s="37"/>
      <c r="F387" s="13"/>
      <c r="G387" s="10"/>
      <c r="H387" s="18"/>
      <c r="I387" s="19"/>
      <c r="J387" s="20"/>
      <c r="K387" s="15"/>
      <c r="L387" s="121"/>
    </row>
    <row r="388" spans="1:12" s="1" customFormat="1" ht="11.25">
      <c r="A388" s="73" t="s">
        <v>2</v>
      </c>
      <c r="B388" s="232" t="s">
        <v>70</v>
      </c>
      <c r="C388" s="192"/>
      <c r="D388" s="21" t="s">
        <v>13</v>
      </c>
      <c r="E388" s="173" t="s">
        <v>129</v>
      </c>
      <c r="F388" s="23" t="s">
        <v>21</v>
      </c>
      <c r="G388" s="48"/>
      <c r="H388" s="5" t="s">
        <v>9</v>
      </c>
      <c r="I388" s="3">
        <v>20</v>
      </c>
      <c r="J388" s="150"/>
      <c r="K388" s="151">
        <f>$I388*J388</f>
        <v>0</v>
      </c>
      <c r="L388" s="115"/>
    </row>
    <row r="389" spans="1:12" s="1" customFormat="1" ht="146.25">
      <c r="A389" s="73" t="s">
        <v>2</v>
      </c>
      <c r="B389" s="232" t="s">
        <v>70</v>
      </c>
      <c r="C389" s="68"/>
      <c r="D389" s="21" t="s">
        <v>14</v>
      </c>
      <c r="E389" s="38"/>
      <c r="F389" s="16" t="s">
        <v>49</v>
      </c>
      <c r="G389" s="71" t="s">
        <v>1</v>
      </c>
      <c r="H389" s="17"/>
      <c r="I389" s="14"/>
      <c r="J389" s="15"/>
      <c r="K389" s="15"/>
      <c r="L389" s="115"/>
    </row>
    <row r="390" spans="1:12" s="1" customFormat="1" ht="123.75">
      <c r="A390" s="73" t="s">
        <v>2</v>
      </c>
      <c r="B390" s="232" t="s">
        <v>70</v>
      </c>
      <c r="C390" s="68"/>
      <c r="D390" s="21" t="s">
        <v>14</v>
      </c>
      <c r="E390" s="38"/>
      <c r="F390" s="16" t="s">
        <v>50</v>
      </c>
      <c r="G390" s="72"/>
      <c r="H390" s="17"/>
      <c r="I390" s="14"/>
      <c r="J390" s="15"/>
      <c r="K390" s="15"/>
      <c r="L390" s="115"/>
    </row>
    <row r="391" spans="1:12" s="4" customFormat="1" ht="11.25">
      <c r="A391" s="73" t="s">
        <v>2</v>
      </c>
      <c r="B391" s="232" t="s">
        <v>70</v>
      </c>
      <c r="C391" s="68"/>
      <c r="D391" s="21"/>
      <c r="E391" s="37"/>
      <c r="F391" s="13"/>
      <c r="G391" s="10"/>
      <c r="H391" s="18"/>
      <c r="I391" s="19"/>
      <c r="J391" s="20"/>
      <c r="K391" s="15"/>
      <c r="L391" s="121"/>
    </row>
    <row r="392" spans="1:12" s="1" customFormat="1" ht="11.25">
      <c r="A392" s="73" t="s">
        <v>2</v>
      </c>
      <c r="B392" s="232" t="s">
        <v>70</v>
      </c>
      <c r="C392" s="192"/>
      <c r="D392" s="21" t="s">
        <v>13</v>
      </c>
      <c r="E392" s="173" t="s">
        <v>130</v>
      </c>
      <c r="F392" s="23" t="s">
        <v>51</v>
      </c>
      <c r="G392" s="48"/>
      <c r="H392" s="5" t="s">
        <v>9</v>
      </c>
      <c r="I392" s="3">
        <f>1.1*2.5*4</f>
        <v>11</v>
      </c>
      <c r="J392" s="150"/>
      <c r="K392" s="151">
        <f>$I392*J392</f>
        <v>0</v>
      </c>
      <c r="L392" s="115"/>
    </row>
    <row r="393" spans="1:12" s="1" customFormat="1" ht="157.5">
      <c r="A393" s="73" t="s">
        <v>2</v>
      </c>
      <c r="B393" s="232" t="s">
        <v>70</v>
      </c>
      <c r="C393" s="68"/>
      <c r="D393" s="21" t="s">
        <v>14</v>
      </c>
      <c r="E393" s="38"/>
      <c r="F393" s="16" t="s">
        <v>52</v>
      </c>
      <c r="G393" s="71" t="s">
        <v>1</v>
      </c>
      <c r="H393" s="17"/>
      <c r="I393" s="14"/>
      <c r="J393" s="15"/>
      <c r="K393" s="15"/>
      <c r="L393" s="115"/>
    </row>
    <row r="394" spans="1:12" s="1" customFormat="1" ht="101.25">
      <c r="A394" s="73" t="s">
        <v>2</v>
      </c>
      <c r="B394" s="232" t="s">
        <v>70</v>
      </c>
      <c r="C394" s="68"/>
      <c r="D394" s="21" t="s">
        <v>14</v>
      </c>
      <c r="E394" s="38"/>
      <c r="F394" s="16" t="s">
        <v>53</v>
      </c>
      <c r="G394" s="72"/>
      <c r="H394" s="17"/>
      <c r="I394" s="14"/>
      <c r="J394" s="15"/>
      <c r="K394" s="15"/>
      <c r="L394" s="115"/>
    </row>
    <row r="395" spans="1:12" ht="11.25">
      <c r="A395" s="73" t="s">
        <v>2</v>
      </c>
      <c r="B395" s="232" t="s">
        <v>70</v>
      </c>
      <c r="C395" s="68"/>
      <c r="E395" s="37"/>
      <c r="F395" s="12"/>
      <c r="G395" s="9"/>
      <c r="H395" s="6"/>
      <c r="I395" s="7"/>
      <c r="J395" s="8"/>
      <c r="K395" s="42"/>
      <c r="L395" s="118"/>
    </row>
    <row r="396" spans="1:12" s="1" customFormat="1" ht="11.25">
      <c r="A396" s="73" t="s">
        <v>2</v>
      </c>
      <c r="B396" s="232" t="s">
        <v>70</v>
      </c>
      <c r="C396" s="192"/>
      <c r="D396" s="21" t="s">
        <v>13</v>
      </c>
      <c r="E396" s="173" t="s">
        <v>197</v>
      </c>
      <c r="F396" s="24" t="s">
        <v>80</v>
      </c>
      <c r="G396" s="48"/>
      <c r="H396" s="5" t="s">
        <v>9</v>
      </c>
      <c r="I396" s="3">
        <v>4</v>
      </c>
      <c r="J396" s="150"/>
      <c r="K396" s="151">
        <f>$I396*J396</f>
        <v>0</v>
      </c>
      <c r="L396" s="115"/>
    </row>
    <row r="397" spans="1:12" s="1" customFormat="1" ht="112.5">
      <c r="A397" s="73" t="s">
        <v>2</v>
      </c>
      <c r="B397" s="232" t="s">
        <v>70</v>
      </c>
      <c r="C397" s="68"/>
      <c r="D397" s="21" t="s">
        <v>14</v>
      </c>
      <c r="E397" s="38"/>
      <c r="F397" s="16" t="s">
        <v>83</v>
      </c>
      <c r="G397" s="70" t="s">
        <v>1</v>
      </c>
      <c r="H397" s="17"/>
      <c r="I397" s="14"/>
      <c r="J397" s="15"/>
      <c r="K397" s="15"/>
      <c r="L397" s="115"/>
    </row>
    <row r="398" spans="1:12" ht="11.25">
      <c r="A398" s="73" t="s">
        <v>2</v>
      </c>
      <c r="B398" s="232" t="s">
        <v>70</v>
      </c>
      <c r="C398" s="68"/>
      <c r="E398" s="37"/>
      <c r="F398" s="12"/>
      <c r="G398" s="9"/>
      <c r="H398" s="6"/>
      <c r="I398" s="7"/>
      <c r="J398" s="8"/>
      <c r="K398" s="42"/>
      <c r="L398" s="118"/>
    </row>
    <row r="399" spans="1:12" s="1" customFormat="1" ht="11.25">
      <c r="A399" s="73" t="s">
        <v>2</v>
      </c>
      <c r="B399" s="232" t="s">
        <v>70</v>
      </c>
      <c r="C399" s="192"/>
      <c r="D399" s="21" t="s">
        <v>13</v>
      </c>
      <c r="E399" s="173" t="s">
        <v>198</v>
      </c>
      <c r="F399" s="24" t="s">
        <v>81</v>
      </c>
      <c r="G399" s="48"/>
      <c r="H399" s="5" t="s">
        <v>22</v>
      </c>
      <c r="I399" s="3">
        <v>1</v>
      </c>
      <c r="J399" s="150"/>
      <c r="K399" s="151">
        <f>$I399*J399</f>
        <v>0</v>
      </c>
      <c r="L399" s="115"/>
    </row>
    <row r="400" spans="1:12" s="1" customFormat="1" ht="45">
      <c r="A400" s="73" t="s">
        <v>2</v>
      </c>
      <c r="B400" s="232" t="s">
        <v>70</v>
      </c>
      <c r="C400" s="68"/>
      <c r="D400" s="21" t="s">
        <v>14</v>
      </c>
      <c r="E400" s="38"/>
      <c r="F400" s="16" t="s">
        <v>82</v>
      </c>
      <c r="G400" s="70" t="s">
        <v>68</v>
      </c>
      <c r="H400" s="17"/>
      <c r="I400" s="14"/>
      <c r="J400" s="15"/>
      <c r="K400" s="15"/>
      <c r="L400" s="115"/>
    </row>
    <row r="401" spans="1:11" ht="11.25">
      <c r="A401" s="73" t="s">
        <v>2</v>
      </c>
      <c r="B401" s="232" t="s">
        <v>70</v>
      </c>
      <c r="C401" s="105"/>
      <c r="D401" s="77"/>
      <c r="E401" s="37"/>
      <c r="F401" s="12"/>
      <c r="G401" s="9"/>
      <c r="H401" s="6"/>
      <c r="I401" s="7"/>
      <c r="J401" s="8"/>
      <c r="K401" s="78"/>
    </row>
    <row r="402" spans="1:12" s="1" customFormat="1" ht="11.25">
      <c r="A402" s="73" t="s">
        <v>2</v>
      </c>
      <c r="B402" s="232" t="s">
        <v>70</v>
      </c>
      <c r="C402" s="192"/>
      <c r="D402" s="77" t="s">
        <v>13</v>
      </c>
      <c r="E402" s="173" t="s">
        <v>199</v>
      </c>
      <c r="F402" s="24" t="s">
        <v>54</v>
      </c>
      <c r="G402" s="79"/>
      <c r="H402" s="5" t="s">
        <v>69</v>
      </c>
      <c r="I402" s="3">
        <v>15</v>
      </c>
      <c r="J402" s="150"/>
      <c r="K402" s="151">
        <f>$I402*J402</f>
        <v>0</v>
      </c>
      <c r="L402" s="115"/>
    </row>
    <row r="403" spans="1:12" s="1" customFormat="1" ht="33.75">
      <c r="A403" s="73" t="s">
        <v>2</v>
      </c>
      <c r="B403" s="232" t="s">
        <v>70</v>
      </c>
      <c r="C403" s="68"/>
      <c r="D403" s="77" t="s">
        <v>14</v>
      </c>
      <c r="E403" s="38"/>
      <c r="F403" s="64" t="s">
        <v>84</v>
      </c>
      <c r="G403" s="72" t="s">
        <v>1</v>
      </c>
      <c r="H403" s="17"/>
      <c r="I403" s="14"/>
      <c r="J403" s="15"/>
      <c r="K403" s="80"/>
      <c r="L403" s="115"/>
    </row>
    <row r="404" spans="1:12" ht="11.25">
      <c r="A404" s="73" t="s">
        <v>2</v>
      </c>
      <c r="B404" s="232" t="s">
        <v>70</v>
      </c>
      <c r="C404" s="68"/>
      <c r="E404" s="37"/>
      <c r="F404" s="12"/>
      <c r="G404" s="9"/>
      <c r="H404" s="6"/>
      <c r="I404" s="53"/>
      <c r="J404" s="8"/>
      <c r="K404" s="8"/>
      <c r="L404" s="117"/>
    </row>
    <row r="405" spans="1:12" ht="11.25">
      <c r="A405" s="73" t="s">
        <v>2</v>
      </c>
      <c r="B405" s="232"/>
      <c r="C405" s="68"/>
      <c r="K405" s="2"/>
      <c r="L405" s="117"/>
    </row>
    <row r="406" spans="1:12" ht="11.25">
      <c r="A406" s="73" t="s">
        <v>2</v>
      </c>
      <c r="B406" s="232"/>
      <c r="C406" s="68"/>
      <c r="K406" s="2"/>
      <c r="L406" s="117"/>
    </row>
    <row r="407" spans="1:11" ht="19.5">
      <c r="A407" s="73" t="s">
        <v>2</v>
      </c>
      <c r="B407" s="232"/>
      <c r="D407" s="73"/>
      <c r="E407" s="26" t="s">
        <v>3</v>
      </c>
      <c r="F407" s="26" t="s">
        <v>6</v>
      </c>
      <c r="G407" s="26" t="s">
        <v>301</v>
      </c>
      <c r="H407" s="26" t="s">
        <v>4</v>
      </c>
      <c r="I407" s="27" t="s">
        <v>5</v>
      </c>
      <c r="J407" s="27" t="s">
        <v>11</v>
      </c>
      <c r="K407" s="27" t="s">
        <v>12</v>
      </c>
    </row>
    <row r="408" spans="1:12" ht="11.25">
      <c r="A408" s="73" t="s">
        <v>2</v>
      </c>
      <c r="B408" s="232"/>
      <c r="C408" s="68"/>
      <c r="E408" s="37"/>
      <c r="F408" s="12"/>
      <c r="G408" s="9"/>
      <c r="H408" s="6"/>
      <c r="I408" s="7"/>
      <c r="J408" s="8"/>
      <c r="K408" s="42"/>
      <c r="L408" s="118"/>
    </row>
    <row r="409" spans="1:256" ht="22.5">
      <c r="A409" s="21" t="s">
        <v>2</v>
      </c>
      <c r="B409" s="232" t="s">
        <v>55</v>
      </c>
      <c r="C409" s="192" t="s">
        <v>292</v>
      </c>
      <c r="D409" s="73" t="s">
        <v>13</v>
      </c>
      <c r="E409" s="144" t="s">
        <v>55</v>
      </c>
      <c r="F409" s="145" t="str">
        <f>UPPER(F15)</f>
        <v>REKONSTR. SLOJEVA PODA NA LOĐI SOBE G468 ZBOG PROCURJEVANJA U DONJU SOBU HOTELA MOLINDRIO</v>
      </c>
      <c r="G409" s="146"/>
      <c r="H409" s="146"/>
      <c r="I409" s="147"/>
      <c r="J409" s="148"/>
      <c r="K409" s="149"/>
      <c r="L409" s="55"/>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c r="CB409" s="56"/>
      <c r="CC409" s="56"/>
      <c r="CD409" s="56"/>
      <c r="CE409" s="56"/>
      <c r="CF409" s="56"/>
      <c r="CG409" s="56"/>
      <c r="CH409" s="56"/>
      <c r="CI409" s="56"/>
      <c r="CJ409" s="56"/>
      <c r="CK409" s="56"/>
      <c r="CL409" s="56"/>
      <c r="CM409" s="56"/>
      <c r="CN409" s="56"/>
      <c r="CO409" s="56"/>
      <c r="CP409" s="56"/>
      <c r="CQ409" s="56"/>
      <c r="CR409" s="56"/>
      <c r="CS409" s="56"/>
      <c r="CT409" s="56"/>
      <c r="CU409" s="56"/>
      <c r="CV409" s="56"/>
      <c r="CW409" s="56"/>
      <c r="CX409" s="56"/>
      <c r="CY409" s="56"/>
      <c r="CZ409" s="56"/>
      <c r="DA409" s="56"/>
      <c r="DB409" s="56"/>
      <c r="DC409" s="56"/>
      <c r="DD409" s="56"/>
      <c r="DE409" s="56"/>
      <c r="DF409" s="56"/>
      <c r="DG409" s="56"/>
      <c r="DH409" s="56"/>
      <c r="DI409" s="56"/>
      <c r="DJ409" s="56"/>
      <c r="DK409" s="56"/>
      <c r="DL409" s="56"/>
      <c r="DM409" s="56"/>
      <c r="DN409" s="56"/>
      <c r="DO409" s="56"/>
      <c r="DP409" s="56"/>
      <c r="DQ409" s="56"/>
      <c r="DR409" s="56"/>
      <c r="DS409" s="56"/>
      <c r="DT409" s="56"/>
      <c r="DU409" s="56"/>
      <c r="DV409" s="56"/>
      <c r="DW409" s="56"/>
      <c r="DX409" s="56"/>
      <c r="DY409" s="56"/>
      <c r="DZ409" s="56"/>
      <c r="EA409" s="56"/>
      <c r="EB409" s="56"/>
      <c r="EC409" s="56"/>
      <c r="ED409" s="56"/>
      <c r="EE409" s="56"/>
      <c r="EF409" s="56"/>
      <c r="EG409" s="56"/>
      <c r="EH409" s="56"/>
      <c r="EI409" s="56"/>
      <c r="EJ409" s="56"/>
      <c r="EK409" s="56"/>
      <c r="EL409" s="56"/>
      <c r="EM409" s="56"/>
      <c r="EN409" s="56"/>
      <c r="EO409" s="56"/>
      <c r="EP409" s="56"/>
      <c r="EQ409" s="56"/>
      <c r="ER409" s="56"/>
      <c r="ES409" s="56"/>
      <c r="ET409" s="56"/>
      <c r="EU409" s="56"/>
      <c r="EV409" s="56"/>
      <c r="EW409" s="56"/>
      <c r="EX409" s="56"/>
      <c r="EY409" s="56"/>
      <c r="EZ409" s="56"/>
      <c r="FA409" s="56"/>
      <c r="FB409" s="56"/>
      <c r="FC409" s="56"/>
      <c r="FD409" s="56"/>
      <c r="FE409" s="56"/>
      <c r="FF409" s="56"/>
      <c r="FG409" s="56"/>
      <c r="FH409" s="56"/>
      <c r="FI409" s="56"/>
      <c r="FJ409" s="56"/>
      <c r="FK409" s="56"/>
      <c r="FL409" s="56"/>
      <c r="FM409" s="56"/>
      <c r="FN409" s="56"/>
      <c r="FO409" s="56"/>
      <c r="FP409" s="56"/>
      <c r="FQ409" s="56"/>
      <c r="FR409" s="56"/>
      <c r="FS409" s="56"/>
      <c r="FT409" s="56"/>
      <c r="FU409" s="56"/>
      <c r="FV409" s="56"/>
      <c r="FW409" s="56"/>
      <c r="FX409" s="56"/>
      <c r="FY409" s="56"/>
      <c r="FZ409" s="56"/>
      <c r="GA409" s="56"/>
      <c r="GB409" s="56"/>
      <c r="GC409" s="56"/>
      <c r="GD409" s="56"/>
      <c r="GE409" s="56"/>
      <c r="GF409" s="56"/>
      <c r="GG409" s="56"/>
      <c r="GH409" s="56"/>
      <c r="GI409" s="56"/>
      <c r="GJ409" s="56"/>
      <c r="GK409" s="56"/>
      <c r="GL409" s="56"/>
      <c r="GM409" s="56"/>
      <c r="GN409" s="56"/>
      <c r="GO409" s="56"/>
      <c r="GP409" s="56"/>
      <c r="GQ409" s="56"/>
      <c r="GR409" s="56"/>
      <c r="GS409" s="56"/>
      <c r="GT409" s="56"/>
      <c r="GU409" s="56"/>
      <c r="GV409" s="56"/>
      <c r="GW409" s="56"/>
      <c r="GX409" s="56"/>
      <c r="GY409" s="56"/>
      <c r="GZ409" s="56"/>
      <c r="HA409" s="56"/>
      <c r="HB409" s="56"/>
      <c r="HC409" s="56"/>
      <c r="HD409" s="56"/>
      <c r="HE409" s="56"/>
      <c r="HF409" s="56"/>
      <c r="HG409" s="56"/>
      <c r="HH409" s="56"/>
      <c r="HI409" s="56"/>
      <c r="HJ409" s="56"/>
      <c r="HK409" s="56"/>
      <c r="HL409" s="56"/>
      <c r="HM409" s="56"/>
      <c r="HN409" s="56"/>
      <c r="HO409" s="56"/>
      <c r="HP409" s="56"/>
      <c r="HQ409" s="56"/>
      <c r="HR409" s="56"/>
      <c r="HS409" s="56"/>
      <c r="HT409" s="56"/>
      <c r="HU409" s="56"/>
      <c r="HV409" s="56"/>
      <c r="HW409" s="56"/>
      <c r="HX409" s="56"/>
      <c r="HY409" s="56"/>
      <c r="HZ409" s="56"/>
      <c r="IA409" s="56"/>
      <c r="IB409" s="56"/>
      <c r="IC409" s="56"/>
      <c r="ID409" s="56"/>
      <c r="IE409" s="56"/>
      <c r="IF409" s="56"/>
      <c r="IG409" s="56"/>
      <c r="IH409" s="56"/>
      <c r="II409" s="56"/>
      <c r="IJ409" s="56"/>
      <c r="IK409" s="56"/>
      <c r="IL409" s="56"/>
      <c r="IM409" s="56"/>
      <c r="IN409" s="56"/>
      <c r="IO409" s="56"/>
      <c r="IP409" s="56"/>
      <c r="IQ409" s="56"/>
      <c r="IR409" s="56"/>
      <c r="IS409" s="56"/>
      <c r="IT409" s="56"/>
      <c r="IU409" s="56"/>
      <c r="IV409" s="56"/>
    </row>
    <row r="410" spans="1:12" ht="11.25">
      <c r="A410" s="73" t="s">
        <v>2</v>
      </c>
      <c r="B410" s="232" t="s">
        <v>55</v>
      </c>
      <c r="C410" s="68"/>
      <c r="K410" s="2"/>
      <c r="L410" s="117"/>
    </row>
    <row r="411" spans="1:12" ht="11.25">
      <c r="A411" s="73" t="s">
        <v>2</v>
      </c>
      <c r="B411" s="232" t="s">
        <v>55</v>
      </c>
      <c r="C411" s="68"/>
      <c r="D411" s="21" t="s">
        <v>14</v>
      </c>
      <c r="E411" s="37"/>
      <c r="F411" s="65" t="s">
        <v>28</v>
      </c>
      <c r="K411" s="8"/>
      <c r="L411" s="122"/>
    </row>
    <row r="412" spans="1:12" ht="11.25">
      <c r="A412" s="73" t="s">
        <v>2</v>
      </c>
      <c r="B412" s="232" t="s">
        <v>55</v>
      </c>
      <c r="C412" s="68"/>
      <c r="D412" s="21" t="s">
        <v>14</v>
      </c>
      <c r="E412" s="37"/>
      <c r="F412" s="12" t="s">
        <v>29</v>
      </c>
      <c r="G412" s="66">
        <v>1</v>
      </c>
      <c r="H412" s="25" t="s">
        <v>30</v>
      </c>
      <c r="K412" s="8"/>
      <c r="L412" s="122"/>
    </row>
    <row r="413" spans="1:12" ht="11.25">
      <c r="A413" s="73" t="s">
        <v>2</v>
      </c>
      <c r="B413" s="232" t="s">
        <v>55</v>
      </c>
      <c r="C413" s="68"/>
      <c r="D413" s="21" t="s">
        <v>14</v>
      </c>
      <c r="E413" s="37"/>
      <c r="F413" s="12" t="s">
        <v>31</v>
      </c>
      <c r="G413" s="66">
        <v>3</v>
      </c>
      <c r="H413" s="25" t="s">
        <v>30</v>
      </c>
      <c r="K413" s="8"/>
      <c r="L413" s="122"/>
    </row>
    <row r="414" spans="1:12" ht="11.25">
      <c r="A414" s="73" t="s">
        <v>2</v>
      </c>
      <c r="B414" s="232" t="s">
        <v>55</v>
      </c>
      <c r="C414" s="68"/>
      <c r="D414" s="21" t="s">
        <v>14</v>
      </c>
      <c r="E414" s="37"/>
      <c r="F414" s="12" t="s">
        <v>32</v>
      </c>
      <c r="G414" s="66">
        <v>0.5</v>
      </c>
      <c r="H414" s="25" t="s">
        <v>30</v>
      </c>
      <c r="K414" s="8"/>
      <c r="L414" s="122"/>
    </row>
    <row r="415" spans="1:12" ht="11.25">
      <c r="A415" s="73" t="s">
        <v>2</v>
      </c>
      <c r="B415" s="232" t="s">
        <v>55</v>
      </c>
      <c r="C415" s="68"/>
      <c r="D415" s="21" t="s">
        <v>14</v>
      </c>
      <c r="E415" s="37"/>
      <c r="F415" s="12" t="s">
        <v>33</v>
      </c>
      <c r="G415" s="66">
        <v>0.8</v>
      </c>
      <c r="H415" s="25" t="s">
        <v>30</v>
      </c>
      <c r="K415" s="8"/>
      <c r="L415" s="122"/>
    </row>
    <row r="416" spans="1:12" ht="11.25">
      <c r="A416" s="73" t="s">
        <v>2</v>
      </c>
      <c r="B416" s="232" t="s">
        <v>55</v>
      </c>
      <c r="C416" s="68"/>
      <c r="D416" s="21" t="s">
        <v>14</v>
      </c>
      <c r="E416" s="37"/>
      <c r="F416" s="12" t="s">
        <v>34</v>
      </c>
      <c r="G416" s="67" t="s">
        <v>35</v>
      </c>
      <c r="H416" s="25" t="s">
        <v>30</v>
      </c>
      <c r="K416" s="8"/>
      <c r="L416" s="122"/>
    </row>
    <row r="417" spans="1:12" ht="11.25">
      <c r="A417" s="73" t="s">
        <v>2</v>
      </c>
      <c r="B417" s="232" t="s">
        <v>55</v>
      </c>
      <c r="C417" s="68"/>
      <c r="D417" s="21" t="s">
        <v>14</v>
      </c>
      <c r="E417" s="37"/>
      <c r="F417" s="12" t="s">
        <v>36</v>
      </c>
      <c r="G417" s="66">
        <v>15</v>
      </c>
      <c r="H417" s="25" t="s">
        <v>30</v>
      </c>
      <c r="K417" s="8"/>
      <c r="L417" s="122"/>
    </row>
    <row r="418" spans="1:12" ht="11.25">
      <c r="A418" s="73" t="s">
        <v>2</v>
      </c>
      <c r="B418" s="232" t="s">
        <v>55</v>
      </c>
      <c r="C418" s="68"/>
      <c r="E418" s="37"/>
      <c r="F418" s="12"/>
      <c r="G418" s="9"/>
      <c r="H418" s="6"/>
      <c r="I418" s="7"/>
      <c r="J418" s="8"/>
      <c r="K418" s="42"/>
      <c r="L418" s="118"/>
    </row>
    <row r="419" spans="1:12" s="1" customFormat="1" ht="11.25">
      <c r="A419" s="73" t="s">
        <v>2</v>
      </c>
      <c r="B419" s="232" t="s">
        <v>55</v>
      </c>
      <c r="C419" s="192"/>
      <c r="D419" s="21" t="s">
        <v>13</v>
      </c>
      <c r="E419" s="173" t="s">
        <v>131</v>
      </c>
      <c r="F419" s="58" t="s">
        <v>37</v>
      </c>
      <c r="G419" s="48"/>
      <c r="H419" s="5" t="s">
        <v>9</v>
      </c>
      <c r="I419" s="3">
        <v>8.74</v>
      </c>
      <c r="J419" s="150"/>
      <c r="K419" s="151">
        <f>$I419*J419</f>
        <v>0</v>
      </c>
      <c r="L419" s="115"/>
    </row>
    <row r="420" spans="1:12" s="1" customFormat="1" ht="213.75">
      <c r="A420" s="73" t="s">
        <v>2</v>
      </c>
      <c r="B420" s="232" t="s">
        <v>55</v>
      </c>
      <c r="C420" s="68"/>
      <c r="D420" s="21" t="s">
        <v>14</v>
      </c>
      <c r="E420" s="38"/>
      <c r="F420" s="16" t="s">
        <v>469</v>
      </c>
      <c r="G420" s="70" t="s">
        <v>68</v>
      </c>
      <c r="H420" s="17"/>
      <c r="I420" s="14"/>
      <c r="J420" s="15"/>
      <c r="K420" s="36"/>
      <c r="L420" s="115"/>
    </row>
    <row r="421" spans="1:12" ht="11.25">
      <c r="A421" s="73" t="s">
        <v>2</v>
      </c>
      <c r="B421" s="232" t="s">
        <v>55</v>
      </c>
      <c r="C421" s="68"/>
      <c r="D421" s="21" t="s">
        <v>14</v>
      </c>
      <c r="E421" s="37"/>
      <c r="F421" s="76" t="s">
        <v>38</v>
      </c>
      <c r="G421" s="9"/>
      <c r="H421" s="6"/>
      <c r="I421" s="7"/>
      <c r="J421" s="8"/>
      <c r="K421" s="42"/>
      <c r="L421" s="118"/>
    </row>
    <row r="422" spans="1:12" ht="11.25">
      <c r="A422" s="73" t="s">
        <v>2</v>
      </c>
      <c r="B422" s="232" t="s">
        <v>55</v>
      </c>
      <c r="C422" s="68"/>
      <c r="E422" s="37"/>
      <c r="F422" s="12"/>
      <c r="G422" s="9"/>
      <c r="H422" s="6"/>
      <c r="I422" s="7"/>
      <c r="J422" s="8"/>
      <c r="K422" s="42"/>
      <c r="L422" s="118"/>
    </row>
    <row r="423" spans="1:12" s="1" customFormat="1" ht="11.25">
      <c r="A423" s="73" t="s">
        <v>2</v>
      </c>
      <c r="B423" s="232" t="s">
        <v>55</v>
      </c>
      <c r="C423" s="192"/>
      <c r="D423" s="21" t="s">
        <v>13</v>
      </c>
      <c r="E423" s="173" t="s">
        <v>132</v>
      </c>
      <c r="F423" s="58" t="s">
        <v>39</v>
      </c>
      <c r="G423" s="48"/>
      <c r="H423" s="5" t="s">
        <v>22</v>
      </c>
      <c r="I423" s="3">
        <v>1</v>
      </c>
      <c r="J423" s="150"/>
      <c r="K423" s="151">
        <f>$I423*J423</f>
        <v>0</v>
      </c>
      <c r="L423" s="115"/>
    </row>
    <row r="424" spans="1:12" s="1" customFormat="1" ht="78.75">
      <c r="A424" s="73" t="s">
        <v>2</v>
      </c>
      <c r="B424" s="232" t="s">
        <v>55</v>
      </c>
      <c r="C424" s="68"/>
      <c r="D424" s="21" t="s">
        <v>14</v>
      </c>
      <c r="E424" s="38"/>
      <c r="F424" s="16" t="s">
        <v>457</v>
      </c>
      <c r="G424" s="70" t="s">
        <v>68</v>
      </c>
      <c r="H424" s="17"/>
      <c r="I424" s="14"/>
      <c r="J424" s="15"/>
      <c r="K424" s="36"/>
      <c r="L424" s="115"/>
    </row>
    <row r="425" spans="1:12" ht="11.25">
      <c r="A425" s="73" t="s">
        <v>2</v>
      </c>
      <c r="B425" s="232" t="s">
        <v>55</v>
      </c>
      <c r="C425" s="68"/>
      <c r="E425" s="37"/>
      <c r="F425" s="12"/>
      <c r="G425" s="9"/>
      <c r="H425" s="6"/>
      <c r="I425" s="7"/>
      <c r="J425" s="8"/>
      <c r="K425" s="42"/>
      <c r="L425" s="118"/>
    </row>
    <row r="426" spans="1:12" s="1" customFormat="1" ht="11.25">
      <c r="A426" s="73" t="s">
        <v>2</v>
      </c>
      <c r="B426" s="232" t="s">
        <v>55</v>
      </c>
      <c r="C426" s="192"/>
      <c r="D426" s="21" t="s">
        <v>13</v>
      </c>
      <c r="E426" s="173" t="s">
        <v>133</v>
      </c>
      <c r="F426" s="58" t="s">
        <v>40</v>
      </c>
      <c r="G426" s="48"/>
      <c r="H426" s="5" t="s">
        <v>20</v>
      </c>
      <c r="I426" s="3">
        <v>4.5</v>
      </c>
      <c r="J426" s="150"/>
      <c r="K426" s="151">
        <f>$I426*J426</f>
        <v>0</v>
      </c>
      <c r="L426" s="115"/>
    </row>
    <row r="427" spans="1:12" s="1" customFormat="1" ht="101.25">
      <c r="A427" s="73" t="s">
        <v>2</v>
      </c>
      <c r="B427" s="232" t="s">
        <v>55</v>
      </c>
      <c r="C427" s="68"/>
      <c r="D427" s="21" t="s">
        <v>14</v>
      </c>
      <c r="E427" s="38"/>
      <c r="F427" s="16" t="s">
        <v>458</v>
      </c>
      <c r="G427" s="70" t="s">
        <v>68</v>
      </c>
      <c r="H427" s="17"/>
      <c r="I427" s="14"/>
      <c r="J427" s="15"/>
      <c r="K427" s="36"/>
      <c r="L427" s="115"/>
    </row>
    <row r="428" spans="1:12" ht="11.25">
      <c r="A428" s="73" t="s">
        <v>2</v>
      </c>
      <c r="B428" s="232" t="s">
        <v>55</v>
      </c>
      <c r="C428" s="68"/>
      <c r="E428" s="37"/>
      <c r="F428" s="13"/>
      <c r="G428" s="9"/>
      <c r="H428" s="6"/>
      <c r="I428" s="53"/>
      <c r="J428" s="8"/>
      <c r="K428" s="42"/>
      <c r="L428" s="118"/>
    </row>
    <row r="429" spans="1:12" s="1" customFormat="1" ht="11.25">
      <c r="A429" s="73" t="s">
        <v>2</v>
      </c>
      <c r="B429" s="232" t="s">
        <v>55</v>
      </c>
      <c r="C429" s="192"/>
      <c r="D429" s="21" t="s">
        <v>13</v>
      </c>
      <c r="E429" s="173" t="s">
        <v>134</v>
      </c>
      <c r="F429" s="24" t="s">
        <v>41</v>
      </c>
      <c r="G429" s="48"/>
      <c r="H429" s="5" t="s">
        <v>9</v>
      </c>
      <c r="I429" s="3">
        <v>8.74</v>
      </c>
      <c r="J429" s="150"/>
      <c r="K429" s="151">
        <f>$I429*J429</f>
        <v>0</v>
      </c>
      <c r="L429" s="115"/>
    </row>
    <row r="430" spans="1:12" s="1" customFormat="1" ht="101.25">
      <c r="A430" s="73" t="s">
        <v>2</v>
      </c>
      <c r="B430" s="232" t="s">
        <v>55</v>
      </c>
      <c r="C430" s="68"/>
      <c r="D430" s="21" t="s">
        <v>14</v>
      </c>
      <c r="E430" s="38"/>
      <c r="F430" s="64" t="s">
        <v>459</v>
      </c>
      <c r="G430" s="70" t="s">
        <v>1</v>
      </c>
      <c r="H430" s="17"/>
      <c r="I430" s="14"/>
      <c r="J430" s="15"/>
      <c r="K430" s="36"/>
      <c r="L430" s="115"/>
    </row>
    <row r="431" spans="1:12" ht="11.25">
      <c r="A431" s="73" t="s">
        <v>2</v>
      </c>
      <c r="B431" s="232" t="s">
        <v>55</v>
      </c>
      <c r="C431" s="68"/>
      <c r="E431" s="37"/>
      <c r="F431" s="13"/>
      <c r="G431" s="9"/>
      <c r="H431" s="6"/>
      <c r="I431" s="7"/>
      <c r="J431" s="8"/>
      <c r="K431" s="42"/>
      <c r="L431" s="118"/>
    </row>
    <row r="432" spans="1:12" s="1" customFormat="1" ht="11.25">
      <c r="A432" s="73" t="s">
        <v>2</v>
      </c>
      <c r="B432" s="232" t="s">
        <v>55</v>
      </c>
      <c r="C432" s="192"/>
      <c r="D432" s="21" t="s">
        <v>13</v>
      </c>
      <c r="E432" s="173" t="s">
        <v>135</v>
      </c>
      <c r="F432" s="24" t="s">
        <v>67</v>
      </c>
      <c r="G432" s="48"/>
      <c r="H432" s="5" t="s">
        <v>19</v>
      </c>
      <c r="I432" s="3">
        <v>12</v>
      </c>
      <c r="J432" s="150"/>
      <c r="K432" s="151">
        <f>$I432*J432</f>
        <v>0</v>
      </c>
      <c r="L432" s="115"/>
    </row>
    <row r="433" spans="1:12" s="1" customFormat="1" ht="78.75">
      <c r="A433" s="73" t="s">
        <v>2</v>
      </c>
      <c r="B433" s="232" t="s">
        <v>55</v>
      </c>
      <c r="C433" s="68"/>
      <c r="D433" s="21" t="s">
        <v>14</v>
      </c>
      <c r="E433" s="38"/>
      <c r="F433" s="64" t="s">
        <v>460</v>
      </c>
      <c r="G433" s="70" t="s">
        <v>10</v>
      </c>
      <c r="H433" s="17"/>
      <c r="I433" s="14"/>
      <c r="J433" s="15"/>
      <c r="K433" s="36"/>
      <c r="L433" s="115"/>
    </row>
    <row r="434" spans="1:12" ht="11.25">
      <c r="A434" s="73" t="s">
        <v>2</v>
      </c>
      <c r="B434" s="232" t="s">
        <v>55</v>
      </c>
      <c r="C434" s="68"/>
      <c r="E434" s="37"/>
      <c r="F434" s="13"/>
      <c r="G434" s="9"/>
      <c r="H434" s="6"/>
      <c r="I434" s="7"/>
      <c r="J434" s="8"/>
      <c r="K434" s="42"/>
      <c r="L434" s="118"/>
    </row>
    <row r="435" spans="1:12" s="1" customFormat="1" ht="11.25">
      <c r="A435" s="73" t="s">
        <v>2</v>
      </c>
      <c r="B435" s="232" t="s">
        <v>55</v>
      </c>
      <c r="C435" s="192"/>
      <c r="D435" s="21" t="s">
        <v>13</v>
      </c>
      <c r="E435" s="173" t="s">
        <v>136</v>
      </c>
      <c r="F435" s="58" t="s">
        <v>65</v>
      </c>
      <c r="G435" s="48"/>
      <c r="H435" s="5" t="s">
        <v>22</v>
      </c>
      <c r="I435" s="3">
        <v>1</v>
      </c>
      <c r="J435" s="150"/>
      <c r="K435" s="151">
        <f>$I435*J435</f>
        <v>0</v>
      </c>
      <c r="L435" s="115"/>
    </row>
    <row r="436" spans="1:12" s="1" customFormat="1" ht="191.25">
      <c r="A436" s="73" t="s">
        <v>2</v>
      </c>
      <c r="B436" s="232" t="s">
        <v>55</v>
      </c>
      <c r="C436" s="68"/>
      <c r="D436" s="21" t="s">
        <v>14</v>
      </c>
      <c r="E436" s="38"/>
      <c r="F436" s="64" t="s">
        <v>461</v>
      </c>
      <c r="G436" s="70" t="s">
        <v>10</v>
      </c>
      <c r="H436" s="17"/>
      <c r="I436" s="14"/>
      <c r="J436" s="15"/>
      <c r="K436" s="36"/>
      <c r="L436" s="115"/>
    </row>
    <row r="437" spans="1:12" ht="11.25">
      <c r="A437" s="73" t="s">
        <v>2</v>
      </c>
      <c r="B437" s="232" t="s">
        <v>55</v>
      </c>
      <c r="C437" s="68"/>
      <c r="E437" s="37"/>
      <c r="F437" s="13"/>
      <c r="G437" s="9"/>
      <c r="H437" s="6"/>
      <c r="I437" s="7"/>
      <c r="J437" s="8"/>
      <c r="K437" s="42"/>
      <c r="L437" s="118"/>
    </row>
    <row r="438" spans="1:12" s="1" customFormat="1" ht="11.25">
      <c r="A438" s="73" t="s">
        <v>2</v>
      </c>
      <c r="B438" s="232" t="s">
        <v>55</v>
      </c>
      <c r="C438" s="192"/>
      <c r="D438" s="21" t="s">
        <v>13</v>
      </c>
      <c r="E438" s="173" t="s">
        <v>137</v>
      </c>
      <c r="F438" s="24" t="s">
        <v>66</v>
      </c>
      <c r="G438" s="48"/>
      <c r="H438" s="5"/>
      <c r="I438" s="5"/>
      <c r="J438" s="5"/>
      <c r="K438" s="5"/>
      <c r="L438" s="115"/>
    </row>
    <row r="439" spans="1:12" s="1" customFormat="1" ht="123.75">
      <c r="A439" s="73" t="s">
        <v>2</v>
      </c>
      <c r="B439" s="232" t="s">
        <v>55</v>
      </c>
      <c r="C439" s="68"/>
      <c r="D439" s="21" t="s">
        <v>14</v>
      </c>
      <c r="E439" s="38"/>
      <c r="F439" s="64" t="s">
        <v>462</v>
      </c>
      <c r="G439" s="70" t="s">
        <v>10</v>
      </c>
      <c r="H439" s="17"/>
      <c r="I439" s="14"/>
      <c r="J439" s="15"/>
      <c r="K439" s="36"/>
      <c r="L439" s="115"/>
    </row>
    <row r="440" spans="1:12" s="1" customFormat="1" ht="11.25">
      <c r="A440" s="73" t="s">
        <v>2</v>
      </c>
      <c r="B440" s="232" t="s">
        <v>55</v>
      </c>
      <c r="C440" s="192"/>
      <c r="D440" s="21" t="s">
        <v>13</v>
      </c>
      <c r="E440" s="173" t="s">
        <v>200</v>
      </c>
      <c r="F440" s="57" t="s">
        <v>212</v>
      </c>
      <c r="G440" s="48"/>
      <c r="H440" s="5" t="s">
        <v>9</v>
      </c>
      <c r="I440" s="3">
        <v>12</v>
      </c>
      <c r="J440" s="150"/>
      <c r="K440" s="151">
        <f>$I440*J440</f>
        <v>0</v>
      </c>
      <c r="L440" s="115"/>
    </row>
    <row r="441" spans="1:12" s="1" customFormat="1" ht="11.25">
      <c r="A441" s="73" t="s">
        <v>2</v>
      </c>
      <c r="B441" s="232" t="s">
        <v>55</v>
      </c>
      <c r="C441" s="192"/>
      <c r="D441" s="21" t="s">
        <v>13</v>
      </c>
      <c r="E441" s="173" t="s">
        <v>201</v>
      </c>
      <c r="F441" s="57" t="s">
        <v>213</v>
      </c>
      <c r="G441" s="48"/>
      <c r="H441" s="5" t="s">
        <v>20</v>
      </c>
      <c r="I441" s="3">
        <v>12</v>
      </c>
      <c r="J441" s="150"/>
      <c r="K441" s="151">
        <f>$I441*J441</f>
        <v>0</v>
      </c>
      <c r="L441" s="115"/>
    </row>
    <row r="442" spans="1:12" ht="11.25">
      <c r="A442" s="73" t="s">
        <v>2</v>
      </c>
      <c r="B442" s="232" t="s">
        <v>55</v>
      </c>
      <c r="C442" s="68"/>
      <c r="E442" s="37"/>
      <c r="F442" s="13"/>
      <c r="G442" s="9"/>
      <c r="H442" s="6"/>
      <c r="I442" s="7"/>
      <c r="J442" s="8"/>
      <c r="K442" s="42"/>
      <c r="L442" s="118"/>
    </row>
    <row r="443" spans="1:12" s="1" customFormat="1" ht="11.25">
      <c r="A443" s="73" t="s">
        <v>2</v>
      </c>
      <c r="B443" s="232" t="s">
        <v>55</v>
      </c>
      <c r="C443" s="192" t="s">
        <v>292</v>
      </c>
      <c r="D443" s="21" t="s">
        <v>13</v>
      </c>
      <c r="E443" s="173" t="s">
        <v>138</v>
      </c>
      <c r="F443" s="58" t="s">
        <v>42</v>
      </c>
      <c r="G443" s="48"/>
      <c r="H443" s="47"/>
      <c r="I443" s="39"/>
      <c r="J443" s="40"/>
      <c r="K443" s="44"/>
      <c r="L443" s="115"/>
    </row>
    <row r="444" spans="1:12" s="1" customFormat="1" ht="236.25">
      <c r="A444" s="73" t="s">
        <v>2</v>
      </c>
      <c r="B444" s="232" t="s">
        <v>55</v>
      </c>
      <c r="C444" s="192" t="s">
        <v>292</v>
      </c>
      <c r="D444" s="21" t="s">
        <v>14</v>
      </c>
      <c r="E444" s="38"/>
      <c r="F444" s="64" t="s">
        <v>481</v>
      </c>
      <c r="G444" s="70" t="s">
        <v>10</v>
      </c>
      <c r="H444" s="17"/>
      <c r="I444" s="14"/>
      <c r="J444" s="15"/>
      <c r="K444" s="36"/>
      <c r="L444" s="115"/>
    </row>
    <row r="445" spans="1:12" s="59" customFormat="1" ht="22.5">
      <c r="A445" s="73" t="s">
        <v>2</v>
      </c>
      <c r="B445" s="232" t="s">
        <v>55</v>
      </c>
      <c r="C445" s="192" t="s">
        <v>292</v>
      </c>
      <c r="D445" s="21" t="s">
        <v>13</v>
      </c>
      <c r="E445" s="221" t="s">
        <v>139</v>
      </c>
      <c r="F445" s="48" t="s">
        <v>440</v>
      </c>
      <c r="G445" s="48"/>
      <c r="H445" s="5" t="s">
        <v>9</v>
      </c>
      <c r="I445" s="3">
        <v>8.74</v>
      </c>
      <c r="J445" s="150"/>
      <c r="K445" s="151">
        <f>$I445*J445</f>
        <v>0</v>
      </c>
      <c r="L445" s="116"/>
    </row>
    <row r="446" spans="1:12" s="59" customFormat="1" ht="33.75">
      <c r="A446" s="73" t="s">
        <v>2</v>
      </c>
      <c r="B446" s="232" t="s">
        <v>55</v>
      </c>
      <c r="C446" s="192" t="s">
        <v>292</v>
      </c>
      <c r="D446" s="21" t="s">
        <v>13</v>
      </c>
      <c r="E446" s="221" t="s">
        <v>140</v>
      </c>
      <c r="F446" s="48" t="s">
        <v>441</v>
      </c>
      <c r="G446" s="48"/>
      <c r="H446" s="60" t="s">
        <v>25</v>
      </c>
      <c r="I446" s="61" t="s">
        <v>26</v>
      </c>
      <c r="J446" s="153">
        <v>0</v>
      </c>
      <c r="K446" s="151">
        <f>J446*K445</f>
        <v>0</v>
      </c>
      <c r="L446" s="116"/>
    </row>
    <row r="447" spans="1:12" s="59" customFormat="1" ht="67.5">
      <c r="A447" s="73" t="s">
        <v>2</v>
      </c>
      <c r="B447" s="232" t="s">
        <v>55</v>
      </c>
      <c r="C447" s="192"/>
      <c r="D447" s="21" t="s">
        <v>13</v>
      </c>
      <c r="E447" s="221" t="s">
        <v>141</v>
      </c>
      <c r="F447" s="45" t="s">
        <v>442</v>
      </c>
      <c r="G447" s="48"/>
      <c r="H447" s="5" t="s">
        <v>9</v>
      </c>
      <c r="I447" s="62">
        <f>I445</f>
        <v>8.74</v>
      </c>
      <c r="J447" s="150"/>
      <c r="K447" s="151">
        <f>$I447*J447</f>
        <v>0</v>
      </c>
      <c r="L447" s="116"/>
    </row>
    <row r="448" spans="1:12" ht="11.25">
      <c r="A448" s="73" t="s">
        <v>2</v>
      </c>
      <c r="B448" s="232" t="s">
        <v>55</v>
      </c>
      <c r="C448" s="68"/>
      <c r="E448" s="37"/>
      <c r="F448" s="13"/>
      <c r="G448" s="9"/>
      <c r="H448" s="6"/>
      <c r="I448" s="7"/>
      <c r="J448" s="8"/>
      <c r="K448" s="36"/>
      <c r="L448" s="118"/>
    </row>
    <row r="449" spans="1:12" s="1" customFormat="1" ht="11.25">
      <c r="A449" s="73" t="s">
        <v>2</v>
      </c>
      <c r="B449" s="232" t="s">
        <v>55</v>
      </c>
      <c r="C449" s="192" t="s">
        <v>292</v>
      </c>
      <c r="D449" s="21" t="s">
        <v>13</v>
      </c>
      <c r="E449" s="173" t="s">
        <v>142</v>
      </c>
      <c r="F449" s="58" t="s">
        <v>43</v>
      </c>
      <c r="G449" s="48"/>
      <c r="H449" s="47"/>
      <c r="I449" s="39"/>
      <c r="J449" s="40"/>
      <c r="K449" s="44"/>
      <c r="L449" s="115"/>
    </row>
    <row r="450" spans="1:12" s="1" customFormat="1" ht="168.75">
      <c r="A450" s="73" t="s">
        <v>2</v>
      </c>
      <c r="B450" s="232" t="s">
        <v>55</v>
      </c>
      <c r="C450" s="192" t="s">
        <v>292</v>
      </c>
      <c r="D450" s="21" t="s">
        <v>14</v>
      </c>
      <c r="E450" s="38"/>
      <c r="F450" s="64" t="s">
        <v>480</v>
      </c>
      <c r="G450" s="70" t="s">
        <v>10</v>
      </c>
      <c r="H450" s="17"/>
      <c r="I450" s="14"/>
      <c r="J450" s="15"/>
      <c r="K450" s="36"/>
      <c r="L450" s="115"/>
    </row>
    <row r="451" spans="1:12" s="59" customFormat="1" ht="22.5">
      <c r="A451" s="73" t="s">
        <v>2</v>
      </c>
      <c r="B451" s="232" t="s">
        <v>55</v>
      </c>
      <c r="C451" s="192" t="s">
        <v>292</v>
      </c>
      <c r="D451" s="21" t="s">
        <v>13</v>
      </c>
      <c r="E451" s="221" t="s">
        <v>143</v>
      </c>
      <c r="F451" s="48" t="s">
        <v>440</v>
      </c>
      <c r="G451" s="48"/>
      <c r="H451" s="5" t="s">
        <v>19</v>
      </c>
      <c r="I451" s="3">
        <v>10.3</v>
      </c>
      <c r="J451" s="150"/>
      <c r="K451" s="151">
        <f>$I451*J451</f>
        <v>0</v>
      </c>
      <c r="L451" s="116"/>
    </row>
    <row r="452" spans="1:12" s="59" customFormat="1" ht="33.75">
      <c r="A452" s="73" t="s">
        <v>2</v>
      </c>
      <c r="B452" s="232" t="s">
        <v>55</v>
      </c>
      <c r="C452" s="192" t="s">
        <v>292</v>
      </c>
      <c r="D452" s="21" t="s">
        <v>13</v>
      </c>
      <c r="E452" s="221" t="s">
        <v>144</v>
      </c>
      <c r="F452" s="48" t="s">
        <v>441</v>
      </c>
      <c r="G452" s="48"/>
      <c r="H452" s="60" t="s">
        <v>25</v>
      </c>
      <c r="I452" s="61" t="s">
        <v>26</v>
      </c>
      <c r="J452" s="153">
        <v>0</v>
      </c>
      <c r="K452" s="151">
        <f>J452*K451</f>
        <v>0</v>
      </c>
      <c r="L452" s="116"/>
    </row>
    <row r="453" spans="1:12" s="59" customFormat="1" ht="67.5">
      <c r="A453" s="73" t="s">
        <v>2</v>
      </c>
      <c r="B453" s="232" t="s">
        <v>55</v>
      </c>
      <c r="C453" s="192"/>
      <c r="D453" s="21" t="s">
        <v>13</v>
      </c>
      <c r="E453" s="221" t="s">
        <v>145</v>
      </c>
      <c r="F453" s="45" t="s">
        <v>442</v>
      </c>
      <c r="G453" s="48"/>
      <c r="H453" s="5" t="s">
        <v>19</v>
      </c>
      <c r="I453" s="62">
        <f>I451</f>
        <v>10.3</v>
      </c>
      <c r="J453" s="150"/>
      <c r="K453" s="151">
        <f>$I453*J453</f>
        <v>0</v>
      </c>
      <c r="L453" s="116"/>
    </row>
    <row r="454" spans="1:12" ht="11.25">
      <c r="A454" s="73" t="s">
        <v>2</v>
      </c>
      <c r="B454" s="232" t="s">
        <v>55</v>
      </c>
      <c r="C454" s="68"/>
      <c r="E454" s="37"/>
      <c r="F454" s="12"/>
      <c r="G454" s="9"/>
      <c r="H454" s="6"/>
      <c r="I454" s="7"/>
      <c r="J454" s="8"/>
      <c r="K454" s="42"/>
      <c r="L454" s="118"/>
    </row>
    <row r="455" spans="1:12" s="1" customFormat="1" ht="11.25">
      <c r="A455" s="73" t="s">
        <v>2</v>
      </c>
      <c r="B455" s="232" t="s">
        <v>55</v>
      </c>
      <c r="C455" s="192"/>
      <c r="D455" s="21" t="s">
        <v>13</v>
      </c>
      <c r="E455" s="173" t="s">
        <v>146</v>
      </c>
      <c r="F455" s="58" t="s">
        <v>44</v>
      </c>
      <c r="G455" s="48"/>
      <c r="H455" s="5" t="s">
        <v>19</v>
      </c>
      <c r="I455" s="3">
        <v>4.5</v>
      </c>
      <c r="J455" s="150"/>
      <c r="K455" s="151">
        <f>$I455*J455</f>
        <v>0</v>
      </c>
      <c r="L455" s="115"/>
    </row>
    <row r="456" spans="1:12" s="1" customFormat="1" ht="78.75">
      <c r="A456" s="73" t="s">
        <v>2</v>
      </c>
      <c r="B456" s="232" t="s">
        <v>55</v>
      </c>
      <c r="C456" s="68"/>
      <c r="D456" s="21" t="s">
        <v>14</v>
      </c>
      <c r="E456" s="38"/>
      <c r="F456" s="16" t="s">
        <v>45</v>
      </c>
      <c r="G456" s="70" t="s">
        <v>1</v>
      </c>
      <c r="H456" s="17"/>
      <c r="I456" s="14"/>
      <c r="J456" s="15"/>
      <c r="K456" s="36"/>
      <c r="L456" s="115"/>
    </row>
    <row r="457" spans="1:12" ht="11.25">
      <c r="A457" s="73" t="s">
        <v>2</v>
      </c>
      <c r="B457" s="232" t="s">
        <v>55</v>
      </c>
      <c r="C457" s="68"/>
      <c r="E457" s="37"/>
      <c r="F457" s="12"/>
      <c r="G457" s="9"/>
      <c r="H457" s="6"/>
      <c r="I457" s="7"/>
      <c r="J457" s="8"/>
      <c r="K457" s="42"/>
      <c r="L457" s="118"/>
    </row>
    <row r="458" spans="1:12" s="1" customFormat="1" ht="11.25">
      <c r="A458" s="73" t="s">
        <v>2</v>
      </c>
      <c r="B458" s="232" t="s">
        <v>55</v>
      </c>
      <c r="C458" s="192"/>
      <c r="D458" s="21" t="s">
        <v>13</v>
      </c>
      <c r="E458" s="173" t="s">
        <v>147</v>
      </c>
      <c r="F458" s="58" t="s">
        <v>46</v>
      </c>
      <c r="G458" s="48"/>
      <c r="H458" s="5" t="s">
        <v>9</v>
      </c>
      <c r="I458" s="3">
        <f>4.5*1</f>
        <v>4.5</v>
      </c>
      <c r="J458" s="150"/>
      <c r="K458" s="151">
        <f>$I458*J458</f>
        <v>0</v>
      </c>
      <c r="L458" s="115"/>
    </row>
    <row r="459" spans="1:12" s="1" customFormat="1" ht="123.75">
      <c r="A459" s="73" t="s">
        <v>2</v>
      </c>
      <c r="B459" s="232" t="s">
        <v>55</v>
      </c>
      <c r="C459" s="68"/>
      <c r="D459" s="21" t="s">
        <v>14</v>
      </c>
      <c r="E459" s="38"/>
      <c r="F459" s="13" t="s">
        <v>47</v>
      </c>
      <c r="G459" s="70" t="s">
        <v>1</v>
      </c>
      <c r="H459" s="17"/>
      <c r="I459" s="14"/>
      <c r="J459" s="15"/>
      <c r="K459" s="36"/>
      <c r="L459" s="115"/>
    </row>
    <row r="460" spans="1:12" ht="11.25">
      <c r="A460" s="73" t="s">
        <v>2</v>
      </c>
      <c r="B460" s="232" t="s">
        <v>55</v>
      </c>
      <c r="C460" s="68"/>
      <c r="E460" s="37"/>
      <c r="F460" s="12"/>
      <c r="G460" s="9"/>
      <c r="H460" s="6"/>
      <c r="I460" s="7"/>
      <c r="J460" s="8"/>
      <c r="K460" s="42"/>
      <c r="L460" s="118"/>
    </row>
    <row r="461" spans="1:12" s="1" customFormat="1" ht="11.25">
      <c r="A461" s="73" t="s">
        <v>2</v>
      </c>
      <c r="B461" s="232" t="s">
        <v>55</v>
      </c>
      <c r="C461" s="192"/>
      <c r="D461" s="21" t="s">
        <v>13</v>
      </c>
      <c r="E461" s="173" t="s">
        <v>148</v>
      </c>
      <c r="F461" s="24" t="s">
        <v>18</v>
      </c>
      <c r="G461" s="48"/>
      <c r="H461" s="5" t="s">
        <v>9</v>
      </c>
      <c r="I461" s="3">
        <v>2.5</v>
      </c>
      <c r="J461" s="150"/>
      <c r="K461" s="151">
        <f>$I461*J461</f>
        <v>0</v>
      </c>
      <c r="L461" s="115"/>
    </row>
    <row r="462" spans="1:12" s="1" customFormat="1" ht="180">
      <c r="A462" s="73" t="s">
        <v>2</v>
      </c>
      <c r="B462" s="232" t="s">
        <v>55</v>
      </c>
      <c r="C462" s="68"/>
      <c r="D462" s="21" t="s">
        <v>14</v>
      </c>
      <c r="E462" s="38"/>
      <c r="F462" s="16" t="s">
        <v>48</v>
      </c>
      <c r="G462" s="70" t="s">
        <v>1</v>
      </c>
      <c r="H462" s="17"/>
      <c r="I462" s="14"/>
      <c r="J462" s="15"/>
      <c r="K462" s="15"/>
      <c r="L462" s="115"/>
    </row>
    <row r="463" spans="1:12" s="4" customFormat="1" ht="11.25">
      <c r="A463" s="73" t="s">
        <v>2</v>
      </c>
      <c r="B463" s="232" t="s">
        <v>55</v>
      </c>
      <c r="C463" s="68"/>
      <c r="D463" s="21"/>
      <c r="E463" s="37"/>
      <c r="F463" s="13"/>
      <c r="G463" s="10"/>
      <c r="H463" s="18"/>
      <c r="I463" s="19"/>
      <c r="J463" s="20"/>
      <c r="K463" s="15"/>
      <c r="L463" s="121"/>
    </row>
    <row r="464" spans="1:12" s="1" customFormat="1" ht="11.25">
      <c r="A464" s="73" t="s">
        <v>2</v>
      </c>
      <c r="B464" s="232" t="s">
        <v>55</v>
      </c>
      <c r="C464" s="192"/>
      <c r="D464" s="21" t="s">
        <v>13</v>
      </c>
      <c r="E464" s="173" t="s">
        <v>149</v>
      </c>
      <c r="F464" s="23" t="s">
        <v>21</v>
      </c>
      <c r="G464" s="48"/>
      <c r="H464" s="5" t="s">
        <v>9</v>
      </c>
      <c r="I464" s="3">
        <v>20</v>
      </c>
      <c r="J464" s="150"/>
      <c r="K464" s="151">
        <f>$I464*J464</f>
        <v>0</v>
      </c>
      <c r="L464" s="115"/>
    </row>
    <row r="465" spans="1:12" s="1" customFormat="1" ht="146.25">
      <c r="A465" s="73" t="s">
        <v>2</v>
      </c>
      <c r="B465" s="232" t="s">
        <v>55</v>
      </c>
      <c r="C465" s="68"/>
      <c r="D465" s="21" t="s">
        <v>14</v>
      </c>
      <c r="E465" s="38"/>
      <c r="F465" s="16" t="s">
        <v>49</v>
      </c>
      <c r="G465" s="71" t="s">
        <v>1</v>
      </c>
      <c r="H465" s="17"/>
      <c r="I465" s="14"/>
      <c r="J465" s="15"/>
      <c r="K465" s="15"/>
      <c r="L465" s="115"/>
    </row>
    <row r="466" spans="1:12" s="1" customFormat="1" ht="123.75">
      <c r="A466" s="73" t="s">
        <v>2</v>
      </c>
      <c r="B466" s="232" t="s">
        <v>55</v>
      </c>
      <c r="C466" s="68"/>
      <c r="D466" s="21" t="s">
        <v>14</v>
      </c>
      <c r="E466" s="38"/>
      <c r="F466" s="16" t="s">
        <v>215</v>
      </c>
      <c r="G466" s="72"/>
      <c r="H466" s="17"/>
      <c r="I466" s="14"/>
      <c r="J466" s="15"/>
      <c r="K466" s="15"/>
      <c r="L466" s="115"/>
    </row>
    <row r="467" spans="1:12" s="4" customFormat="1" ht="11.25">
      <c r="A467" s="73" t="s">
        <v>2</v>
      </c>
      <c r="B467" s="232" t="s">
        <v>55</v>
      </c>
      <c r="C467" s="68"/>
      <c r="D467" s="21"/>
      <c r="E467" s="37"/>
      <c r="F467" s="13"/>
      <c r="G467" s="10"/>
      <c r="H467" s="18"/>
      <c r="I467" s="19"/>
      <c r="J467" s="20"/>
      <c r="K467" s="15"/>
      <c r="L467" s="121"/>
    </row>
    <row r="468" spans="1:12" s="1" customFormat="1" ht="11.25">
      <c r="A468" s="73" t="s">
        <v>2</v>
      </c>
      <c r="B468" s="232" t="s">
        <v>55</v>
      </c>
      <c r="C468" s="192"/>
      <c r="D468" s="21" t="s">
        <v>13</v>
      </c>
      <c r="E468" s="173" t="s">
        <v>150</v>
      </c>
      <c r="F468" s="23" t="s">
        <v>51</v>
      </c>
      <c r="G468" s="48"/>
      <c r="H468" s="5" t="s">
        <v>9</v>
      </c>
      <c r="I468" s="3">
        <v>4</v>
      </c>
      <c r="J468" s="150"/>
      <c r="K468" s="151">
        <f>$I468*J468</f>
        <v>0</v>
      </c>
      <c r="L468" s="115"/>
    </row>
    <row r="469" spans="1:12" s="1" customFormat="1" ht="157.5">
      <c r="A469" s="73" t="s">
        <v>2</v>
      </c>
      <c r="B469" s="232" t="s">
        <v>55</v>
      </c>
      <c r="C469" s="68"/>
      <c r="D469" s="21" t="s">
        <v>14</v>
      </c>
      <c r="E469" s="38"/>
      <c r="F469" s="16" t="s">
        <v>52</v>
      </c>
      <c r="G469" s="71" t="s">
        <v>1</v>
      </c>
      <c r="H469" s="17"/>
      <c r="I469" s="14"/>
      <c r="J469" s="15"/>
      <c r="K469" s="15"/>
      <c r="L469" s="115"/>
    </row>
    <row r="470" spans="1:12" s="1" customFormat="1" ht="101.25">
      <c r="A470" s="73" t="s">
        <v>2</v>
      </c>
      <c r="B470" s="232" t="s">
        <v>55</v>
      </c>
      <c r="C470" s="68"/>
      <c r="D470" s="21" t="s">
        <v>14</v>
      </c>
      <c r="E470" s="38"/>
      <c r="F470" s="16" t="s">
        <v>53</v>
      </c>
      <c r="G470" s="72"/>
      <c r="H470" s="17"/>
      <c r="I470" s="14"/>
      <c r="J470" s="15"/>
      <c r="K470" s="15"/>
      <c r="L470" s="115"/>
    </row>
    <row r="471" spans="1:11" ht="11.25">
      <c r="A471" s="73" t="s">
        <v>2</v>
      </c>
      <c r="B471" s="232"/>
      <c r="C471" s="224"/>
      <c r="F471" s="103"/>
      <c r="G471" s="29"/>
      <c r="H471" s="33"/>
      <c r="I471" s="31"/>
      <c r="J471" s="2"/>
      <c r="K471" s="101"/>
    </row>
    <row r="472" spans="1:11" ht="11.25">
      <c r="A472" s="73" t="s">
        <v>2</v>
      </c>
      <c r="B472" s="232"/>
      <c r="C472" s="224"/>
      <c r="F472" s="103"/>
      <c r="G472" s="29"/>
      <c r="H472" s="33"/>
      <c r="I472" s="31"/>
      <c r="J472" s="2"/>
      <c r="K472" s="101"/>
    </row>
    <row r="473" spans="1:12" ht="11.25">
      <c r="A473" s="73" t="s">
        <v>2</v>
      </c>
      <c r="B473" s="232"/>
      <c r="C473" s="68"/>
      <c r="K473" s="2"/>
      <c r="L473" s="117"/>
    </row>
    <row r="474" spans="1:11" ht="19.5">
      <c r="A474" s="73" t="s">
        <v>2</v>
      </c>
      <c r="B474" s="232"/>
      <c r="D474" s="73"/>
      <c r="E474" s="26" t="s">
        <v>3</v>
      </c>
      <c r="F474" s="26" t="s">
        <v>6</v>
      </c>
      <c r="G474" s="26" t="s">
        <v>301</v>
      </c>
      <c r="H474" s="26" t="s">
        <v>4</v>
      </c>
      <c r="I474" s="27" t="s">
        <v>5</v>
      </c>
      <c r="J474" s="27" t="s">
        <v>11</v>
      </c>
      <c r="K474" s="27" t="s">
        <v>12</v>
      </c>
    </row>
    <row r="475" spans="1:12" ht="11.25">
      <c r="A475" s="73" t="s">
        <v>2</v>
      </c>
      <c r="B475" s="232"/>
      <c r="C475" s="68"/>
      <c r="E475" s="37"/>
      <c r="F475" s="12"/>
      <c r="G475" s="9"/>
      <c r="H475" s="6"/>
      <c r="I475" s="7"/>
      <c r="J475" s="8"/>
      <c r="K475" s="42"/>
      <c r="L475" s="118"/>
    </row>
    <row r="476" spans="1:256" ht="22.5">
      <c r="A476" s="21" t="s">
        <v>2</v>
      </c>
      <c r="B476" s="232" t="s">
        <v>383</v>
      </c>
      <c r="D476" s="73" t="s">
        <v>13</v>
      </c>
      <c r="E476" s="144" t="s">
        <v>383</v>
      </c>
      <c r="F476" s="145" t="str">
        <f>UPPER(F16)</f>
        <v>SANACIJA PRAZNIH FUGA NA KERAMIKOM OPLOČENIM POVRŠINAMA U KUPAONICAMA HOTELA MOLINDRIO</v>
      </c>
      <c r="G476" s="146"/>
      <c r="H476" s="146"/>
      <c r="I476" s="147"/>
      <c r="J476" s="148"/>
      <c r="K476" s="149"/>
      <c r="L476" s="55"/>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c r="AS476" s="56"/>
      <c r="AT476" s="56"/>
      <c r="AU476" s="56"/>
      <c r="AV476" s="56"/>
      <c r="AW476" s="56"/>
      <c r="AX476" s="56"/>
      <c r="AY476" s="56"/>
      <c r="AZ476" s="56"/>
      <c r="BA476" s="56"/>
      <c r="BB476" s="56"/>
      <c r="BC476" s="56"/>
      <c r="BD476" s="56"/>
      <c r="BE476" s="56"/>
      <c r="BF476" s="56"/>
      <c r="BG476" s="56"/>
      <c r="BH476" s="56"/>
      <c r="BI476" s="56"/>
      <c r="BJ476" s="56"/>
      <c r="BK476" s="56"/>
      <c r="BL476" s="56"/>
      <c r="BM476" s="56"/>
      <c r="BN476" s="56"/>
      <c r="BO476" s="56"/>
      <c r="BP476" s="56"/>
      <c r="BQ476" s="56"/>
      <c r="BR476" s="56"/>
      <c r="BS476" s="56"/>
      <c r="BT476" s="56"/>
      <c r="BU476" s="56"/>
      <c r="BV476" s="56"/>
      <c r="BW476" s="56"/>
      <c r="BX476" s="56"/>
      <c r="BY476" s="56"/>
      <c r="BZ476" s="56"/>
      <c r="CA476" s="56"/>
      <c r="CB476" s="56"/>
      <c r="CC476" s="56"/>
      <c r="CD476" s="56"/>
      <c r="CE476" s="56"/>
      <c r="CF476" s="56"/>
      <c r="CG476" s="56"/>
      <c r="CH476" s="56"/>
      <c r="CI476" s="56"/>
      <c r="CJ476" s="56"/>
      <c r="CK476" s="56"/>
      <c r="CL476" s="56"/>
      <c r="CM476" s="56"/>
      <c r="CN476" s="56"/>
      <c r="CO476" s="56"/>
      <c r="CP476" s="56"/>
      <c r="CQ476" s="56"/>
      <c r="CR476" s="56"/>
      <c r="CS476" s="56"/>
      <c r="CT476" s="56"/>
      <c r="CU476" s="56"/>
      <c r="CV476" s="56"/>
      <c r="CW476" s="56"/>
      <c r="CX476" s="56"/>
      <c r="CY476" s="56"/>
      <c r="CZ476" s="56"/>
      <c r="DA476" s="56"/>
      <c r="DB476" s="56"/>
      <c r="DC476" s="56"/>
      <c r="DD476" s="56"/>
      <c r="DE476" s="56"/>
      <c r="DF476" s="56"/>
      <c r="DG476" s="56"/>
      <c r="DH476" s="56"/>
      <c r="DI476" s="56"/>
      <c r="DJ476" s="56"/>
      <c r="DK476" s="56"/>
      <c r="DL476" s="56"/>
      <c r="DM476" s="56"/>
      <c r="DN476" s="56"/>
      <c r="DO476" s="56"/>
      <c r="DP476" s="56"/>
      <c r="DQ476" s="56"/>
      <c r="DR476" s="56"/>
      <c r="DS476" s="56"/>
      <c r="DT476" s="56"/>
      <c r="DU476" s="56"/>
      <c r="DV476" s="56"/>
      <c r="DW476" s="56"/>
      <c r="DX476" s="56"/>
      <c r="DY476" s="56"/>
      <c r="DZ476" s="56"/>
      <c r="EA476" s="56"/>
      <c r="EB476" s="56"/>
      <c r="EC476" s="56"/>
      <c r="ED476" s="56"/>
      <c r="EE476" s="56"/>
      <c r="EF476" s="56"/>
      <c r="EG476" s="56"/>
      <c r="EH476" s="56"/>
      <c r="EI476" s="56"/>
      <c r="EJ476" s="56"/>
      <c r="EK476" s="56"/>
      <c r="EL476" s="56"/>
      <c r="EM476" s="56"/>
      <c r="EN476" s="56"/>
      <c r="EO476" s="56"/>
      <c r="EP476" s="56"/>
      <c r="EQ476" s="56"/>
      <c r="ER476" s="56"/>
      <c r="ES476" s="56"/>
      <c r="ET476" s="56"/>
      <c r="EU476" s="56"/>
      <c r="EV476" s="56"/>
      <c r="EW476" s="56"/>
      <c r="EX476" s="56"/>
      <c r="EY476" s="56"/>
      <c r="EZ476" s="56"/>
      <c r="FA476" s="56"/>
      <c r="FB476" s="56"/>
      <c r="FC476" s="56"/>
      <c r="FD476" s="56"/>
      <c r="FE476" s="56"/>
      <c r="FF476" s="56"/>
      <c r="FG476" s="56"/>
      <c r="FH476" s="56"/>
      <c r="FI476" s="56"/>
      <c r="FJ476" s="56"/>
      <c r="FK476" s="56"/>
      <c r="FL476" s="56"/>
      <c r="FM476" s="56"/>
      <c r="FN476" s="56"/>
      <c r="FO476" s="56"/>
      <c r="FP476" s="56"/>
      <c r="FQ476" s="56"/>
      <c r="FR476" s="56"/>
      <c r="FS476" s="56"/>
      <c r="FT476" s="56"/>
      <c r="FU476" s="56"/>
      <c r="FV476" s="56"/>
      <c r="FW476" s="56"/>
      <c r="FX476" s="56"/>
      <c r="FY476" s="56"/>
      <c r="FZ476" s="56"/>
      <c r="GA476" s="56"/>
      <c r="GB476" s="56"/>
      <c r="GC476" s="56"/>
      <c r="GD476" s="56"/>
      <c r="GE476" s="56"/>
      <c r="GF476" s="56"/>
      <c r="GG476" s="56"/>
      <c r="GH476" s="56"/>
      <c r="GI476" s="56"/>
      <c r="GJ476" s="56"/>
      <c r="GK476" s="56"/>
      <c r="GL476" s="56"/>
      <c r="GM476" s="56"/>
      <c r="GN476" s="56"/>
      <c r="GO476" s="56"/>
      <c r="GP476" s="56"/>
      <c r="GQ476" s="56"/>
      <c r="GR476" s="56"/>
      <c r="GS476" s="56"/>
      <c r="GT476" s="56"/>
      <c r="GU476" s="56"/>
      <c r="GV476" s="56"/>
      <c r="GW476" s="56"/>
      <c r="GX476" s="56"/>
      <c r="GY476" s="56"/>
      <c r="GZ476" s="56"/>
      <c r="HA476" s="56"/>
      <c r="HB476" s="56"/>
      <c r="HC476" s="56"/>
      <c r="HD476" s="56"/>
      <c r="HE476" s="56"/>
      <c r="HF476" s="56"/>
      <c r="HG476" s="56"/>
      <c r="HH476" s="56"/>
      <c r="HI476" s="56"/>
      <c r="HJ476" s="56"/>
      <c r="HK476" s="56"/>
      <c r="HL476" s="56"/>
      <c r="HM476" s="56"/>
      <c r="HN476" s="56"/>
      <c r="HO476" s="56"/>
      <c r="HP476" s="56"/>
      <c r="HQ476" s="56"/>
      <c r="HR476" s="56"/>
      <c r="HS476" s="56"/>
      <c r="HT476" s="56"/>
      <c r="HU476" s="56"/>
      <c r="HV476" s="56"/>
      <c r="HW476" s="56"/>
      <c r="HX476" s="56"/>
      <c r="HY476" s="56"/>
      <c r="HZ476" s="56"/>
      <c r="IA476" s="56"/>
      <c r="IB476" s="56"/>
      <c r="IC476" s="56"/>
      <c r="ID476" s="56"/>
      <c r="IE476" s="56"/>
      <c r="IF476" s="56"/>
      <c r="IG476" s="56"/>
      <c r="IH476" s="56"/>
      <c r="II476" s="56"/>
      <c r="IJ476" s="56"/>
      <c r="IK476" s="56"/>
      <c r="IL476" s="56"/>
      <c r="IM476" s="56"/>
      <c r="IN476" s="56"/>
      <c r="IO476" s="56"/>
      <c r="IP476" s="56"/>
      <c r="IQ476" s="56"/>
      <c r="IR476" s="56"/>
      <c r="IS476" s="56"/>
      <c r="IT476" s="56"/>
      <c r="IU476" s="56"/>
      <c r="IV476" s="56"/>
    </row>
    <row r="477" spans="1:12" ht="11.25">
      <c r="A477" s="73" t="s">
        <v>2</v>
      </c>
      <c r="B477" s="232" t="s">
        <v>383</v>
      </c>
      <c r="C477" s="68"/>
      <c r="K477" s="2"/>
      <c r="L477" s="117"/>
    </row>
    <row r="478" spans="1:12" s="1" customFormat="1" ht="11.25">
      <c r="A478" s="73" t="s">
        <v>2</v>
      </c>
      <c r="B478" s="232" t="s">
        <v>383</v>
      </c>
      <c r="C478" s="192"/>
      <c r="D478" s="21" t="s">
        <v>13</v>
      </c>
      <c r="E478" s="173" t="s">
        <v>385</v>
      </c>
      <c r="F478" s="24" t="s">
        <v>429</v>
      </c>
      <c r="G478" s="48"/>
      <c r="H478" s="5" t="s">
        <v>22</v>
      </c>
      <c r="I478" s="3">
        <v>266</v>
      </c>
      <c r="J478" s="150"/>
      <c r="K478" s="151">
        <f>$I478*J478</f>
        <v>0</v>
      </c>
      <c r="L478" s="115"/>
    </row>
    <row r="479" spans="1:11" ht="247.5">
      <c r="A479" s="73" t="s">
        <v>2</v>
      </c>
      <c r="B479" s="232" t="s">
        <v>383</v>
      </c>
      <c r="C479" s="224"/>
      <c r="D479" s="21" t="s">
        <v>14</v>
      </c>
      <c r="F479" s="16" t="s">
        <v>431</v>
      </c>
      <c r="G479" s="70" t="s">
        <v>68</v>
      </c>
      <c r="H479" s="33"/>
      <c r="I479" s="31"/>
      <c r="J479" s="2"/>
      <c r="K479" s="101"/>
    </row>
    <row r="480" spans="1:11" ht="11.25">
      <c r="A480" s="73" t="s">
        <v>2</v>
      </c>
      <c r="B480" s="232" t="s">
        <v>383</v>
      </c>
      <c r="C480" s="224"/>
      <c r="F480" s="103"/>
      <c r="G480" s="29"/>
      <c r="H480" s="33"/>
      <c r="I480" s="31"/>
      <c r="J480" s="2"/>
      <c r="K480" s="101"/>
    </row>
    <row r="481" spans="1:11" ht="11.25">
      <c r="A481" s="73" t="s">
        <v>2</v>
      </c>
      <c r="B481" s="232"/>
      <c r="C481" s="224"/>
      <c r="F481" s="103"/>
      <c r="G481" s="29"/>
      <c r="H481" s="33"/>
      <c r="I481" s="31"/>
      <c r="J481" s="2"/>
      <c r="K481" s="101"/>
    </row>
    <row r="482" spans="1:12" ht="11.25">
      <c r="A482" s="73" t="s">
        <v>2</v>
      </c>
      <c r="B482" s="232"/>
      <c r="C482" s="68"/>
      <c r="K482" s="2"/>
      <c r="L482" s="117"/>
    </row>
    <row r="483" spans="1:11" ht="19.5">
      <c r="A483" s="73" t="s">
        <v>2</v>
      </c>
      <c r="B483" s="232"/>
      <c r="D483" s="73"/>
      <c r="E483" s="26" t="s">
        <v>3</v>
      </c>
      <c r="F483" s="26" t="s">
        <v>6</v>
      </c>
      <c r="G483" s="26" t="s">
        <v>301</v>
      </c>
      <c r="H483" s="26" t="s">
        <v>4</v>
      </c>
      <c r="I483" s="27" t="s">
        <v>5</v>
      </c>
      <c r="J483" s="27" t="s">
        <v>11</v>
      </c>
      <c r="K483" s="27" t="s">
        <v>12</v>
      </c>
    </row>
    <row r="484" spans="1:12" ht="11.25">
      <c r="A484" s="73" t="s">
        <v>2</v>
      </c>
      <c r="B484" s="232"/>
      <c r="C484" s="68"/>
      <c r="E484" s="37"/>
      <c r="F484" s="12"/>
      <c r="G484" s="9"/>
      <c r="H484" s="6"/>
      <c r="I484" s="7"/>
      <c r="J484" s="8"/>
      <c r="K484" s="42"/>
      <c r="L484" s="118"/>
    </row>
    <row r="485" spans="1:256" ht="22.5">
      <c r="A485" s="21" t="s">
        <v>2</v>
      </c>
      <c r="B485" s="232" t="s">
        <v>387</v>
      </c>
      <c r="C485" s="192" t="s">
        <v>395</v>
      </c>
      <c r="D485" s="73" t="s">
        <v>13</v>
      </c>
      <c r="E485" s="144" t="s">
        <v>387</v>
      </c>
      <c r="F485" s="145" t="str">
        <f>UPPER(F17)</f>
        <v>MJESTIMIČNA ZAMJENA OŠTEĆENIH KERAM. PLOČICA NA RAZNIM POZICIJAMA U HOTELU MOLINDRIO</v>
      </c>
      <c r="G485" s="146"/>
      <c r="H485" s="146"/>
      <c r="I485" s="147"/>
      <c r="J485" s="148"/>
      <c r="K485" s="149"/>
      <c r="L485" s="55"/>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c r="AS485" s="56"/>
      <c r="AT485" s="56"/>
      <c r="AU485" s="56"/>
      <c r="AV485" s="56"/>
      <c r="AW485" s="56"/>
      <c r="AX485" s="56"/>
      <c r="AY485" s="56"/>
      <c r="AZ485" s="56"/>
      <c r="BA485" s="56"/>
      <c r="BB485" s="56"/>
      <c r="BC485" s="56"/>
      <c r="BD485" s="56"/>
      <c r="BE485" s="56"/>
      <c r="BF485" s="56"/>
      <c r="BG485" s="56"/>
      <c r="BH485" s="56"/>
      <c r="BI485" s="56"/>
      <c r="BJ485" s="56"/>
      <c r="BK485" s="56"/>
      <c r="BL485" s="56"/>
      <c r="BM485" s="56"/>
      <c r="BN485" s="56"/>
      <c r="BO485" s="56"/>
      <c r="BP485" s="56"/>
      <c r="BQ485" s="56"/>
      <c r="BR485" s="56"/>
      <c r="BS485" s="56"/>
      <c r="BT485" s="56"/>
      <c r="BU485" s="56"/>
      <c r="BV485" s="56"/>
      <c r="BW485" s="56"/>
      <c r="BX485" s="56"/>
      <c r="BY485" s="56"/>
      <c r="BZ485" s="56"/>
      <c r="CA485" s="56"/>
      <c r="CB485" s="56"/>
      <c r="CC485" s="56"/>
      <c r="CD485" s="56"/>
      <c r="CE485" s="56"/>
      <c r="CF485" s="56"/>
      <c r="CG485" s="56"/>
      <c r="CH485" s="56"/>
      <c r="CI485" s="56"/>
      <c r="CJ485" s="56"/>
      <c r="CK485" s="56"/>
      <c r="CL485" s="56"/>
      <c r="CM485" s="56"/>
      <c r="CN485" s="56"/>
      <c r="CO485" s="56"/>
      <c r="CP485" s="56"/>
      <c r="CQ485" s="56"/>
      <c r="CR485" s="56"/>
      <c r="CS485" s="56"/>
      <c r="CT485" s="56"/>
      <c r="CU485" s="56"/>
      <c r="CV485" s="56"/>
      <c r="CW485" s="56"/>
      <c r="CX485" s="56"/>
      <c r="CY485" s="56"/>
      <c r="CZ485" s="56"/>
      <c r="DA485" s="56"/>
      <c r="DB485" s="56"/>
      <c r="DC485" s="56"/>
      <c r="DD485" s="56"/>
      <c r="DE485" s="56"/>
      <c r="DF485" s="56"/>
      <c r="DG485" s="56"/>
      <c r="DH485" s="56"/>
      <c r="DI485" s="56"/>
      <c r="DJ485" s="56"/>
      <c r="DK485" s="56"/>
      <c r="DL485" s="56"/>
      <c r="DM485" s="56"/>
      <c r="DN485" s="56"/>
      <c r="DO485" s="56"/>
      <c r="DP485" s="56"/>
      <c r="DQ485" s="56"/>
      <c r="DR485" s="56"/>
      <c r="DS485" s="56"/>
      <c r="DT485" s="56"/>
      <c r="DU485" s="56"/>
      <c r="DV485" s="56"/>
      <c r="DW485" s="56"/>
      <c r="DX485" s="56"/>
      <c r="DY485" s="56"/>
      <c r="DZ485" s="56"/>
      <c r="EA485" s="56"/>
      <c r="EB485" s="56"/>
      <c r="EC485" s="56"/>
      <c r="ED485" s="56"/>
      <c r="EE485" s="56"/>
      <c r="EF485" s="56"/>
      <c r="EG485" s="56"/>
      <c r="EH485" s="56"/>
      <c r="EI485" s="56"/>
      <c r="EJ485" s="56"/>
      <c r="EK485" s="56"/>
      <c r="EL485" s="56"/>
      <c r="EM485" s="56"/>
      <c r="EN485" s="56"/>
      <c r="EO485" s="56"/>
      <c r="EP485" s="56"/>
      <c r="EQ485" s="56"/>
      <c r="ER485" s="56"/>
      <c r="ES485" s="56"/>
      <c r="ET485" s="56"/>
      <c r="EU485" s="56"/>
      <c r="EV485" s="56"/>
      <c r="EW485" s="56"/>
      <c r="EX485" s="56"/>
      <c r="EY485" s="56"/>
      <c r="EZ485" s="56"/>
      <c r="FA485" s="56"/>
      <c r="FB485" s="56"/>
      <c r="FC485" s="56"/>
      <c r="FD485" s="56"/>
      <c r="FE485" s="56"/>
      <c r="FF485" s="56"/>
      <c r="FG485" s="56"/>
      <c r="FH485" s="56"/>
      <c r="FI485" s="56"/>
      <c r="FJ485" s="56"/>
      <c r="FK485" s="56"/>
      <c r="FL485" s="56"/>
      <c r="FM485" s="56"/>
      <c r="FN485" s="56"/>
      <c r="FO485" s="56"/>
      <c r="FP485" s="56"/>
      <c r="FQ485" s="56"/>
      <c r="FR485" s="56"/>
      <c r="FS485" s="56"/>
      <c r="FT485" s="56"/>
      <c r="FU485" s="56"/>
      <c r="FV485" s="56"/>
      <c r="FW485" s="56"/>
      <c r="FX485" s="56"/>
      <c r="FY485" s="56"/>
      <c r="FZ485" s="56"/>
      <c r="GA485" s="56"/>
      <c r="GB485" s="56"/>
      <c r="GC485" s="56"/>
      <c r="GD485" s="56"/>
      <c r="GE485" s="56"/>
      <c r="GF485" s="56"/>
      <c r="GG485" s="56"/>
      <c r="GH485" s="56"/>
      <c r="GI485" s="56"/>
      <c r="GJ485" s="56"/>
      <c r="GK485" s="56"/>
      <c r="GL485" s="56"/>
      <c r="GM485" s="56"/>
      <c r="GN485" s="56"/>
      <c r="GO485" s="56"/>
      <c r="GP485" s="56"/>
      <c r="GQ485" s="56"/>
      <c r="GR485" s="56"/>
      <c r="GS485" s="56"/>
      <c r="GT485" s="56"/>
      <c r="GU485" s="56"/>
      <c r="GV485" s="56"/>
      <c r="GW485" s="56"/>
      <c r="GX485" s="56"/>
      <c r="GY485" s="56"/>
      <c r="GZ485" s="56"/>
      <c r="HA485" s="56"/>
      <c r="HB485" s="56"/>
      <c r="HC485" s="56"/>
      <c r="HD485" s="56"/>
      <c r="HE485" s="56"/>
      <c r="HF485" s="56"/>
      <c r="HG485" s="56"/>
      <c r="HH485" s="56"/>
      <c r="HI485" s="56"/>
      <c r="HJ485" s="56"/>
      <c r="HK485" s="56"/>
      <c r="HL485" s="56"/>
      <c r="HM485" s="56"/>
      <c r="HN485" s="56"/>
      <c r="HO485" s="56"/>
      <c r="HP485" s="56"/>
      <c r="HQ485" s="56"/>
      <c r="HR485" s="56"/>
      <c r="HS485" s="56"/>
      <c r="HT485" s="56"/>
      <c r="HU485" s="56"/>
      <c r="HV485" s="56"/>
      <c r="HW485" s="56"/>
      <c r="HX485" s="56"/>
      <c r="HY485" s="56"/>
      <c r="HZ485" s="56"/>
      <c r="IA485" s="56"/>
      <c r="IB485" s="56"/>
      <c r="IC485" s="56"/>
      <c r="ID485" s="56"/>
      <c r="IE485" s="56"/>
      <c r="IF485" s="56"/>
      <c r="IG485" s="56"/>
      <c r="IH485" s="56"/>
      <c r="II485" s="56"/>
      <c r="IJ485" s="56"/>
      <c r="IK485" s="56"/>
      <c r="IL485" s="56"/>
      <c r="IM485" s="56"/>
      <c r="IN485" s="56"/>
      <c r="IO485" s="56"/>
      <c r="IP485" s="56"/>
      <c r="IQ485" s="56"/>
      <c r="IR485" s="56"/>
      <c r="IS485" s="56"/>
      <c r="IT485" s="56"/>
      <c r="IU485" s="56"/>
      <c r="IV485" s="56"/>
    </row>
    <row r="486" spans="1:12" ht="11.25">
      <c r="A486" s="73" t="s">
        <v>2</v>
      </c>
      <c r="B486" s="232" t="s">
        <v>387</v>
      </c>
      <c r="C486" s="68"/>
      <c r="K486" s="2"/>
      <c r="L486" s="117"/>
    </row>
    <row r="487" spans="1:12" s="1" customFormat="1" ht="11.25">
      <c r="A487" s="73" t="s">
        <v>2</v>
      </c>
      <c r="B487" s="232" t="s">
        <v>387</v>
      </c>
      <c r="C487" s="192" t="s">
        <v>395</v>
      </c>
      <c r="D487" s="21" t="s">
        <v>13</v>
      </c>
      <c r="E487" s="173" t="s">
        <v>388</v>
      </c>
      <c r="F487" s="58" t="s">
        <v>487</v>
      </c>
      <c r="G487" s="48"/>
      <c r="H487" s="47"/>
      <c r="I487" s="39"/>
      <c r="J487" s="39"/>
      <c r="K487" s="39"/>
      <c r="L487" s="115"/>
    </row>
    <row r="488" spans="1:11" ht="202.5">
      <c r="A488" s="73" t="s">
        <v>2</v>
      </c>
      <c r="B488" s="232" t="s">
        <v>387</v>
      </c>
      <c r="C488" s="192" t="s">
        <v>395</v>
      </c>
      <c r="D488" s="73" t="s">
        <v>14</v>
      </c>
      <c r="E488" s="38"/>
      <c r="F488" s="16" t="s">
        <v>491</v>
      </c>
      <c r="G488" s="70" t="s">
        <v>68</v>
      </c>
      <c r="H488" s="17"/>
      <c r="I488" s="14"/>
      <c r="J488" s="2"/>
      <c r="K488" s="101"/>
    </row>
    <row r="489" spans="1:11" ht="56.25">
      <c r="A489" s="73" t="s">
        <v>2</v>
      </c>
      <c r="B489" s="232" t="s">
        <v>387</v>
      </c>
      <c r="C489" s="192" t="s">
        <v>395</v>
      </c>
      <c r="D489" s="73" t="s">
        <v>14</v>
      </c>
      <c r="E489" s="38"/>
      <c r="F489" s="16" t="s">
        <v>490</v>
      </c>
      <c r="G489" s="48"/>
      <c r="H489" s="17"/>
      <c r="I489" s="14"/>
      <c r="J489" s="2"/>
      <c r="K489" s="101"/>
    </row>
    <row r="490" spans="1:11" ht="22.5">
      <c r="A490" s="73" t="s">
        <v>2</v>
      </c>
      <c r="B490" s="232" t="s">
        <v>387</v>
      </c>
      <c r="C490" s="192" t="s">
        <v>395</v>
      </c>
      <c r="D490" s="73" t="s">
        <v>13</v>
      </c>
      <c r="E490" s="221" t="s">
        <v>397</v>
      </c>
      <c r="F490" s="48" t="s">
        <v>440</v>
      </c>
      <c r="G490" s="48"/>
      <c r="H490" s="5" t="s">
        <v>390</v>
      </c>
      <c r="I490" s="3">
        <v>80</v>
      </c>
      <c r="J490" s="150"/>
      <c r="K490" s="151">
        <f>$I490*J490</f>
        <v>0</v>
      </c>
    </row>
    <row r="491" spans="1:11" ht="56.25">
      <c r="A491" s="73" t="s">
        <v>2</v>
      </c>
      <c r="B491" s="232" t="s">
        <v>387</v>
      </c>
      <c r="C491" s="224"/>
      <c r="D491" s="73" t="s">
        <v>13</v>
      </c>
      <c r="E491" s="221" t="s">
        <v>398</v>
      </c>
      <c r="F491" s="45" t="s">
        <v>470</v>
      </c>
      <c r="G491" s="48"/>
      <c r="H491" s="5" t="s">
        <v>390</v>
      </c>
      <c r="I491" s="62">
        <v>80</v>
      </c>
      <c r="J491" s="150"/>
      <c r="K491" s="151">
        <f>$I491*J491</f>
        <v>0</v>
      </c>
    </row>
    <row r="492" spans="1:11" ht="11.25">
      <c r="A492" s="73" t="s">
        <v>2</v>
      </c>
      <c r="B492" s="232" t="s">
        <v>387</v>
      </c>
      <c r="C492" s="224"/>
      <c r="D492" s="73"/>
      <c r="E492" s="37"/>
      <c r="F492" s="12"/>
      <c r="G492" s="9"/>
      <c r="H492" s="6"/>
      <c r="I492" s="7"/>
      <c r="J492" s="2"/>
      <c r="K492" s="101"/>
    </row>
    <row r="493" spans="1:11" ht="11.25">
      <c r="A493" s="73" t="s">
        <v>2</v>
      </c>
      <c r="B493" s="232" t="s">
        <v>387</v>
      </c>
      <c r="C493" s="192" t="s">
        <v>395</v>
      </c>
      <c r="D493" s="73" t="s">
        <v>13</v>
      </c>
      <c r="E493" s="173" t="s">
        <v>399</v>
      </c>
      <c r="F493" s="58" t="s">
        <v>488</v>
      </c>
      <c r="G493" s="48"/>
      <c r="H493" s="47"/>
      <c r="I493" s="39"/>
      <c r="J493" s="39"/>
      <c r="K493" s="39"/>
    </row>
    <row r="494" spans="1:11" ht="202.5">
      <c r="A494" s="73" t="s">
        <v>2</v>
      </c>
      <c r="B494" s="232" t="s">
        <v>387</v>
      </c>
      <c r="C494" s="192" t="s">
        <v>395</v>
      </c>
      <c r="D494" s="73" t="s">
        <v>14</v>
      </c>
      <c r="E494" s="38"/>
      <c r="F494" s="16" t="s">
        <v>492</v>
      </c>
      <c r="G494" s="70" t="s">
        <v>68</v>
      </c>
      <c r="H494" s="17"/>
      <c r="I494" s="14"/>
      <c r="J494" s="2"/>
      <c r="K494" s="101"/>
    </row>
    <row r="495" spans="1:11" ht="22.5">
      <c r="A495" s="73" t="s">
        <v>2</v>
      </c>
      <c r="B495" s="232" t="s">
        <v>387</v>
      </c>
      <c r="C495" s="192" t="s">
        <v>395</v>
      </c>
      <c r="D495" s="73" t="s">
        <v>14</v>
      </c>
      <c r="E495" s="38"/>
      <c r="F495" s="16" t="s">
        <v>471</v>
      </c>
      <c r="G495" s="48"/>
      <c r="H495" s="17"/>
      <c r="I495" s="14"/>
      <c r="J495" s="2"/>
      <c r="K495" s="101"/>
    </row>
    <row r="496" spans="1:11" ht="22.5">
      <c r="A496" s="73" t="s">
        <v>2</v>
      </c>
      <c r="B496" s="232" t="s">
        <v>387</v>
      </c>
      <c r="C496" s="192" t="s">
        <v>395</v>
      </c>
      <c r="D496" s="73" t="s">
        <v>13</v>
      </c>
      <c r="E496" s="221" t="s">
        <v>400</v>
      </c>
      <c r="F496" s="48" t="s">
        <v>440</v>
      </c>
      <c r="G496" s="48"/>
      <c r="H496" s="5" t="s">
        <v>390</v>
      </c>
      <c r="I496" s="3">
        <v>1</v>
      </c>
      <c r="J496" s="150"/>
      <c r="K496" s="151">
        <f>$I496*J496</f>
        <v>0</v>
      </c>
    </row>
    <row r="497" spans="1:11" ht="56.25">
      <c r="A497" s="73" t="s">
        <v>2</v>
      </c>
      <c r="B497" s="232" t="s">
        <v>387</v>
      </c>
      <c r="C497" s="224"/>
      <c r="D497" s="73" t="s">
        <v>13</v>
      </c>
      <c r="E497" s="221" t="s">
        <v>402</v>
      </c>
      <c r="F497" s="45" t="s">
        <v>470</v>
      </c>
      <c r="G497" s="48"/>
      <c r="H497" s="5" t="s">
        <v>390</v>
      </c>
      <c r="I497" s="62">
        <v>2</v>
      </c>
      <c r="J497" s="150"/>
      <c r="K497" s="151">
        <f>$I497*J497</f>
        <v>0</v>
      </c>
    </row>
    <row r="498" spans="1:11" ht="11.25">
      <c r="A498" s="73" t="s">
        <v>2</v>
      </c>
      <c r="B498" s="232" t="s">
        <v>387</v>
      </c>
      <c r="C498" s="224"/>
      <c r="D498" s="73"/>
      <c r="E498" s="37"/>
      <c r="F498" s="12"/>
      <c r="G498" s="9"/>
      <c r="H498" s="6"/>
      <c r="I498" s="7"/>
      <c r="J498" s="2"/>
      <c r="K498" s="101"/>
    </row>
    <row r="499" spans="1:11" ht="11.25">
      <c r="A499" s="73" t="s">
        <v>2</v>
      </c>
      <c r="B499" s="232" t="s">
        <v>387</v>
      </c>
      <c r="C499" s="192" t="s">
        <v>395</v>
      </c>
      <c r="D499" s="73" t="s">
        <v>13</v>
      </c>
      <c r="E499" s="173" t="s">
        <v>401</v>
      </c>
      <c r="F499" s="58" t="s">
        <v>489</v>
      </c>
      <c r="G499" s="48"/>
      <c r="H499" s="47"/>
      <c r="I499" s="39"/>
      <c r="J499" s="39"/>
      <c r="K499" s="39"/>
    </row>
    <row r="500" spans="1:11" ht="191.25">
      <c r="A500" s="73" t="s">
        <v>2</v>
      </c>
      <c r="B500" s="232" t="s">
        <v>387</v>
      </c>
      <c r="C500" s="192" t="s">
        <v>395</v>
      </c>
      <c r="D500" s="73" t="s">
        <v>14</v>
      </c>
      <c r="E500" s="38"/>
      <c r="F500" s="16" t="s">
        <v>493</v>
      </c>
      <c r="G500" s="70" t="s">
        <v>68</v>
      </c>
      <c r="H500" s="17"/>
      <c r="I500" s="14"/>
      <c r="J500" s="2"/>
      <c r="K500" s="101"/>
    </row>
    <row r="501" spans="1:11" ht="45">
      <c r="A501" s="73" t="s">
        <v>2</v>
      </c>
      <c r="B501" s="232" t="s">
        <v>387</v>
      </c>
      <c r="C501" s="192" t="s">
        <v>395</v>
      </c>
      <c r="D501" s="73" t="s">
        <v>14</v>
      </c>
      <c r="E501" s="38"/>
      <c r="F501" s="16" t="s">
        <v>494</v>
      </c>
      <c r="G501" s="48"/>
      <c r="H501" s="17"/>
      <c r="I501" s="14"/>
      <c r="J501" s="2"/>
      <c r="K501" s="101"/>
    </row>
    <row r="502" spans="1:11" ht="22.5">
      <c r="A502" s="73" t="s">
        <v>2</v>
      </c>
      <c r="B502" s="232" t="s">
        <v>387</v>
      </c>
      <c r="C502" s="192" t="s">
        <v>395</v>
      </c>
      <c r="D502" s="73" t="s">
        <v>13</v>
      </c>
      <c r="E502" s="221" t="s">
        <v>403</v>
      </c>
      <c r="F502" s="48" t="s">
        <v>440</v>
      </c>
      <c r="G502" s="48"/>
      <c r="H502" s="5" t="s">
        <v>390</v>
      </c>
      <c r="I502" s="3">
        <v>6</v>
      </c>
      <c r="J502" s="150"/>
      <c r="K502" s="151">
        <f>$I502*J502</f>
        <v>0</v>
      </c>
    </row>
    <row r="503" spans="1:11" ht="56.25">
      <c r="A503" s="73" t="s">
        <v>2</v>
      </c>
      <c r="B503" s="232" t="s">
        <v>387</v>
      </c>
      <c r="C503" s="224"/>
      <c r="D503" s="73" t="s">
        <v>13</v>
      </c>
      <c r="E503" s="221" t="s">
        <v>404</v>
      </c>
      <c r="F503" s="45" t="s">
        <v>470</v>
      </c>
      <c r="G503" s="48"/>
      <c r="H503" s="5" t="s">
        <v>390</v>
      </c>
      <c r="I503" s="62">
        <v>6</v>
      </c>
      <c r="J503" s="150"/>
      <c r="K503" s="151">
        <f>$I503*J503</f>
        <v>0</v>
      </c>
    </row>
    <row r="504" spans="1:11" ht="11.25">
      <c r="A504" s="73" t="s">
        <v>2</v>
      </c>
      <c r="B504" s="232" t="s">
        <v>387</v>
      </c>
      <c r="C504" s="224"/>
      <c r="D504" s="73"/>
      <c r="E504" s="37"/>
      <c r="F504" s="12"/>
      <c r="G504" s="9"/>
      <c r="H504" s="6"/>
      <c r="I504" s="7"/>
      <c r="J504" s="2"/>
      <c r="K504" s="101"/>
    </row>
    <row r="505" spans="1:11" ht="11.25">
      <c r="A505" s="73" t="s">
        <v>2</v>
      </c>
      <c r="B505" s="232" t="s">
        <v>387</v>
      </c>
      <c r="C505" s="192" t="s">
        <v>395</v>
      </c>
      <c r="D505" s="73" t="s">
        <v>13</v>
      </c>
      <c r="E505" s="173" t="s">
        <v>405</v>
      </c>
      <c r="F505" s="58" t="s">
        <v>498</v>
      </c>
      <c r="G505" s="48"/>
      <c r="H505" s="47"/>
      <c r="I505" s="39"/>
      <c r="J505" s="39"/>
      <c r="K505" s="39"/>
    </row>
    <row r="506" spans="1:11" ht="202.5">
      <c r="A506" s="73" t="s">
        <v>2</v>
      </c>
      <c r="B506" s="232" t="s">
        <v>387</v>
      </c>
      <c r="C506" s="192" t="s">
        <v>395</v>
      </c>
      <c r="D506" s="73" t="s">
        <v>14</v>
      </c>
      <c r="E506" s="38"/>
      <c r="F506" s="16" t="s">
        <v>499</v>
      </c>
      <c r="G506" s="70" t="s">
        <v>68</v>
      </c>
      <c r="H506" s="17"/>
      <c r="I506" s="14"/>
      <c r="J506" s="2"/>
      <c r="K506" s="101"/>
    </row>
    <row r="507" spans="1:11" ht="22.5">
      <c r="A507" s="73" t="s">
        <v>2</v>
      </c>
      <c r="B507" s="232" t="s">
        <v>387</v>
      </c>
      <c r="C507" s="192" t="s">
        <v>395</v>
      </c>
      <c r="D507" s="73" t="s">
        <v>13</v>
      </c>
      <c r="E507" s="221" t="s">
        <v>406</v>
      </c>
      <c r="F507" s="48" t="s">
        <v>484</v>
      </c>
      <c r="G507" s="48"/>
      <c r="H507" s="5" t="s">
        <v>390</v>
      </c>
      <c r="I507" s="3">
        <v>30</v>
      </c>
      <c r="J507" s="150"/>
      <c r="K507" s="151">
        <f>$I507*J507</f>
        <v>0</v>
      </c>
    </row>
    <row r="508" spans="1:11" ht="56.25">
      <c r="A508" s="73" t="s">
        <v>2</v>
      </c>
      <c r="B508" s="232" t="s">
        <v>387</v>
      </c>
      <c r="C508" s="224"/>
      <c r="D508" s="73" t="s">
        <v>13</v>
      </c>
      <c r="E508" s="221" t="s">
        <v>407</v>
      </c>
      <c r="F508" s="45" t="s">
        <v>470</v>
      </c>
      <c r="G508" s="48"/>
      <c r="H508" s="5" t="s">
        <v>390</v>
      </c>
      <c r="I508" s="62">
        <v>30</v>
      </c>
      <c r="J508" s="150"/>
      <c r="K508" s="151">
        <f>$I508*J508</f>
        <v>0</v>
      </c>
    </row>
    <row r="509" spans="1:11" ht="11.25">
      <c r="A509" s="73" t="s">
        <v>2</v>
      </c>
      <c r="B509" s="232" t="s">
        <v>387</v>
      </c>
      <c r="C509" s="224"/>
      <c r="D509" s="73"/>
      <c r="E509" s="37"/>
      <c r="F509" s="12"/>
      <c r="G509" s="9"/>
      <c r="H509" s="6"/>
      <c r="I509" s="7"/>
      <c r="J509" s="2"/>
      <c r="K509" s="101"/>
    </row>
    <row r="510" spans="1:11" ht="11.25">
      <c r="A510" s="73" t="s">
        <v>2</v>
      </c>
      <c r="B510" s="232" t="s">
        <v>387</v>
      </c>
      <c r="C510" s="192" t="s">
        <v>395</v>
      </c>
      <c r="D510" s="73" t="s">
        <v>13</v>
      </c>
      <c r="E510" s="173" t="s">
        <v>408</v>
      </c>
      <c r="F510" s="58" t="s">
        <v>497</v>
      </c>
      <c r="G510" s="48"/>
      <c r="H510" s="47"/>
      <c r="I510" s="39"/>
      <c r="J510" s="39"/>
      <c r="K510" s="39"/>
    </row>
    <row r="511" spans="1:11" ht="157.5">
      <c r="A511" s="73" t="s">
        <v>2</v>
      </c>
      <c r="B511" s="232" t="s">
        <v>387</v>
      </c>
      <c r="C511" s="192" t="s">
        <v>395</v>
      </c>
      <c r="D511" s="73" t="s">
        <v>14</v>
      </c>
      <c r="E511" s="38"/>
      <c r="F511" s="16" t="s">
        <v>495</v>
      </c>
      <c r="G511" s="70" t="s">
        <v>68</v>
      </c>
      <c r="H511" s="17"/>
      <c r="I511" s="14"/>
      <c r="J511" s="2"/>
      <c r="K511" s="101"/>
    </row>
    <row r="512" spans="1:11" ht="22.5">
      <c r="A512" s="73" t="s">
        <v>2</v>
      </c>
      <c r="B512" s="232" t="s">
        <v>387</v>
      </c>
      <c r="C512" s="192" t="s">
        <v>395</v>
      </c>
      <c r="D512" s="73" t="s">
        <v>13</v>
      </c>
      <c r="E512" s="221" t="s">
        <v>485</v>
      </c>
      <c r="F512" s="48" t="s">
        <v>484</v>
      </c>
      <c r="G512" s="48"/>
      <c r="H512" s="5" t="s">
        <v>390</v>
      </c>
      <c r="I512" s="3">
        <v>15</v>
      </c>
      <c r="J512" s="150"/>
      <c r="K512" s="151">
        <f>$I512*J512</f>
        <v>0</v>
      </c>
    </row>
    <row r="513" spans="1:11" ht="56.25">
      <c r="A513" s="73" t="s">
        <v>2</v>
      </c>
      <c r="B513" s="232" t="s">
        <v>387</v>
      </c>
      <c r="C513" s="224"/>
      <c r="D513" s="73" t="s">
        <v>13</v>
      </c>
      <c r="E513" s="221" t="s">
        <v>486</v>
      </c>
      <c r="F513" s="45" t="s">
        <v>470</v>
      </c>
      <c r="G513" s="48"/>
      <c r="H513" s="5" t="s">
        <v>390</v>
      </c>
      <c r="I513" s="62">
        <v>15</v>
      </c>
      <c r="J513" s="150"/>
      <c r="K513" s="151">
        <f>$I513*J513</f>
        <v>0</v>
      </c>
    </row>
    <row r="514" spans="1:11" ht="11.25">
      <c r="A514" s="73" t="s">
        <v>2</v>
      </c>
      <c r="B514" s="232" t="s">
        <v>387</v>
      </c>
      <c r="C514" s="224"/>
      <c r="D514" s="73"/>
      <c r="E514" s="37"/>
      <c r="F514" s="12"/>
      <c r="G514" s="9"/>
      <c r="H514" s="6"/>
      <c r="I514" s="7"/>
      <c r="J514" s="2"/>
      <c r="K514" s="101"/>
    </row>
    <row r="515" spans="1:11" ht="11.25">
      <c r="A515" s="73" t="s">
        <v>2</v>
      </c>
      <c r="B515" s="232" t="s">
        <v>387</v>
      </c>
      <c r="C515" s="192" t="s">
        <v>395</v>
      </c>
      <c r="D515" s="73" t="s">
        <v>13</v>
      </c>
      <c r="E515" s="173" t="s">
        <v>409</v>
      </c>
      <c r="F515" s="58" t="s">
        <v>496</v>
      </c>
      <c r="G515" s="48"/>
      <c r="H515" s="47"/>
      <c r="I515" s="39"/>
      <c r="J515" s="39"/>
      <c r="K515" s="39"/>
    </row>
    <row r="516" spans="1:11" ht="213.75">
      <c r="A516" s="73" t="s">
        <v>2</v>
      </c>
      <c r="B516" s="232" t="s">
        <v>387</v>
      </c>
      <c r="C516" s="192" t="s">
        <v>395</v>
      </c>
      <c r="D516" s="73" t="s">
        <v>14</v>
      </c>
      <c r="E516" s="38"/>
      <c r="F516" s="16" t="s">
        <v>505</v>
      </c>
      <c r="G516" s="70" t="s">
        <v>68</v>
      </c>
      <c r="H516" s="17"/>
      <c r="I516" s="14"/>
      <c r="J516" s="2"/>
      <c r="K516" s="101"/>
    </row>
    <row r="517" spans="1:11" ht="56.25">
      <c r="A517" s="73" t="s">
        <v>2</v>
      </c>
      <c r="B517" s="232" t="s">
        <v>387</v>
      </c>
      <c r="C517" s="192" t="s">
        <v>395</v>
      </c>
      <c r="D517" s="73" t="s">
        <v>14</v>
      </c>
      <c r="E517" s="38"/>
      <c r="F517" s="16" t="s">
        <v>500</v>
      </c>
      <c r="G517" s="48"/>
      <c r="H517" s="17"/>
      <c r="I517" s="14"/>
      <c r="J517" s="2"/>
      <c r="K517" s="101"/>
    </row>
    <row r="518" spans="1:11" ht="22.5">
      <c r="A518" s="73" t="s">
        <v>2</v>
      </c>
      <c r="B518" s="232" t="s">
        <v>387</v>
      </c>
      <c r="C518" s="192" t="s">
        <v>395</v>
      </c>
      <c r="D518" s="73" t="s">
        <v>13</v>
      </c>
      <c r="E518" s="221" t="s">
        <v>418</v>
      </c>
      <c r="F518" s="48" t="s">
        <v>440</v>
      </c>
      <c r="G518" s="48"/>
      <c r="H518" s="5" t="s">
        <v>390</v>
      </c>
      <c r="I518" s="3">
        <v>70</v>
      </c>
      <c r="J518" s="150"/>
      <c r="K518" s="151">
        <f>$I518*J518</f>
        <v>0</v>
      </c>
    </row>
    <row r="519" spans="1:11" ht="67.5">
      <c r="A519" s="73" t="s">
        <v>2</v>
      </c>
      <c r="B519" s="232" t="s">
        <v>387</v>
      </c>
      <c r="C519" s="224"/>
      <c r="D519" s="73" t="s">
        <v>13</v>
      </c>
      <c r="E519" s="221" t="s">
        <v>419</v>
      </c>
      <c r="F519" s="45" t="s">
        <v>472</v>
      </c>
      <c r="G519" s="48"/>
      <c r="H519" s="5" t="s">
        <v>390</v>
      </c>
      <c r="I519" s="62">
        <v>70</v>
      </c>
      <c r="J519" s="150"/>
      <c r="K519" s="151">
        <f>$I519*J519</f>
        <v>0</v>
      </c>
    </row>
    <row r="520" spans="1:11" ht="11.25">
      <c r="A520" s="73" t="s">
        <v>2</v>
      </c>
      <c r="B520" s="232" t="s">
        <v>387</v>
      </c>
      <c r="C520" s="224"/>
      <c r="D520" s="73"/>
      <c r="E520" s="37"/>
      <c r="F520" s="12"/>
      <c r="G520" s="9"/>
      <c r="H520" s="6"/>
      <c r="I520" s="53"/>
      <c r="J520" s="2"/>
      <c r="K520" s="101"/>
    </row>
    <row r="521" spans="1:11" ht="11.25">
      <c r="A521" s="73" t="s">
        <v>2</v>
      </c>
      <c r="B521" s="232" t="s">
        <v>387</v>
      </c>
      <c r="C521" s="224"/>
      <c r="D521" s="73" t="s">
        <v>13</v>
      </c>
      <c r="E521" s="173" t="s">
        <v>420</v>
      </c>
      <c r="F521" s="24" t="s">
        <v>391</v>
      </c>
      <c r="G521" s="48"/>
      <c r="H521" s="5" t="s">
        <v>392</v>
      </c>
      <c r="I521" s="3">
        <f>250+200+80+80</f>
        <v>610</v>
      </c>
      <c r="J521" s="150"/>
      <c r="K521" s="151">
        <f>$I521*J521</f>
        <v>0</v>
      </c>
    </row>
    <row r="522" spans="1:11" ht="180">
      <c r="A522" s="73" t="s">
        <v>2</v>
      </c>
      <c r="B522" s="232" t="s">
        <v>387</v>
      </c>
      <c r="C522" s="224"/>
      <c r="D522" s="73" t="s">
        <v>14</v>
      </c>
      <c r="E522" s="222"/>
      <c r="F522" s="213" t="s">
        <v>473</v>
      </c>
      <c r="G522" s="70" t="s">
        <v>68</v>
      </c>
      <c r="H522" s="17"/>
      <c r="I522" s="14"/>
      <c r="J522" s="2"/>
      <c r="K522" s="101"/>
    </row>
    <row r="523" spans="1:11" ht="56.25">
      <c r="A523" s="73" t="s">
        <v>2</v>
      </c>
      <c r="B523" s="232" t="s">
        <v>387</v>
      </c>
      <c r="C523" s="224"/>
      <c r="D523" s="73" t="s">
        <v>14</v>
      </c>
      <c r="E523" s="38"/>
      <c r="F523" s="16" t="s">
        <v>502</v>
      </c>
      <c r="G523" s="214"/>
      <c r="H523" s="17"/>
      <c r="I523" s="14"/>
      <c r="J523" s="2"/>
      <c r="K523" s="101"/>
    </row>
    <row r="524" spans="1:11" ht="11.25">
      <c r="A524" s="73" t="s">
        <v>2</v>
      </c>
      <c r="B524" s="232" t="s">
        <v>387</v>
      </c>
      <c r="C524" s="224"/>
      <c r="D524" s="73"/>
      <c r="E524" s="37"/>
      <c r="F524" s="12"/>
      <c r="G524" s="9"/>
      <c r="H524" s="6"/>
      <c r="I524" s="7"/>
      <c r="J524" s="2"/>
      <c r="K524" s="101"/>
    </row>
    <row r="525" spans="1:11" ht="11.25">
      <c r="A525" s="73" t="s">
        <v>2</v>
      </c>
      <c r="B525" s="232" t="s">
        <v>387</v>
      </c>
      <c r="C525" s="224"/>
      <c r="D525" s="73" t="s">
        <v>13</v>
      </c>
      <c r="E525" s="173" t="s">
        <v>421</v>
      </c>
      <c r="F525" s="24" t="s">
        <v>393</v>
      </c>
      <c r="G525" s="48"/>
      <c r="H525" s="5" t="s">
        <v>392</v>
      </c>
      <c r="I525" s="3">
        <f>I521*0.1</f>
        <v>61</v>
      </c>
      <c r="J525" s="150"/>
      <c r="K525" s="151">
        <f>$I525*J525</f>
        <v>0</v>
      </c>
    </row>
    <row r="526" spans="1:11" ht="157.5">
      <c r="A526" s="73" t="s">
        <v>2</v>
      </c>
      <c r="B526" s="232" t="s">
        <v>387</v>
      </c>
      <c r="C526" s="224"/>
      <c r="D526" s="73" t="s">
        <v>14</v>
      </c>
      <c r="E526" s="38"/>
      <c r="F526" s="16" t="s">
        <v>474</v>
      </c>
      <c r="G526" s="70" t="s">
        <v>68</v>
      </c>
      <c r="H526" s="17"/>
      <c r="I526" s="14"/>
      <c r="J526" s="2"/>
      <c r="K526" s="101"/>
    </row>
    <row r="527" spans="1:11" ht="67.5">
      <c r="A527" s="73" t="s">
        <v>2</v>
      </c>
      <c r="B527" s="232" t="s">
        <v>387</v>
      </c>
      <c r="C527" s="224"/>
      <c r="D527" s="73" t="s">
        <v>14</v>
      </c>
      <c r="E527" s="38"/>
      <c r="F527" s="16" t="s">
        <v>501</v>
      </c>
      <c r="G527" s="214"/>
      <c r="H527" s="17"/>
      <c r="I527" s="14"/>
      <c r="J527" s="2"/>
      <c r="K527" s="101"/>
    </row>
    <row r="528" spans="1:11" ht="11.25">
      <c r="A528" s="73" t="s">
        <v>2</v>
      </c>
      <c r="B528" s="232" t="s">
        <v>387</v>
      </c>
      <c r="C528" s="224"/>
      <c r="D528" s="73"/>
      <c r="E528" s="37"/>
      <c r="F528" s="12"/>
      <c r="G528" s="9"/>
      <c r="H528" s="6"/>
      <c r="I528" s="7"/>
      <c r="J528" s="2"/>
      <c r="K528" s="101"/>
    </row>
    <row r="529" spans="1:11" ht="11.25">
      <c r="A529" s="73" t="s">
        <v>2</v>
      </c>
      <c r="B529" s="232" t="s">
        <v>387</v>
      </c>
      <c r="C529" s="224"/>
      <c r="D529" s="73" t="s">
        <v>13</v>
      </c>
      <c r="E529" s="173" t="s">
        <v>422</v>
      </c>
      <c r="F529" s="24" t="s">
        <v>394</v>
      </c>
      <c r="G529" s="48"/>
      <c r="H529" s="5" t="s">
        <v>19</v>
      </c>
      <c r="I529" s="3">
        <v>100</v>
      </c>
      <c r="J529" s="150"/>
      <c r="K529" s="151">
        <f>$I529*J529</f>
        <v>0</v>
      </c>
    </row>
    <row r="530" spans="1:11" ht="135">
      <c r="A530" s="73" t="s">
        <v>2</v>
      </c>
      <c r="B530" s="232" t="s">
        <v>387</v>
      </c>
      <c r="C530" s="224"/>
      <c r="D530" s="73" t="s">
        <v>14</v>
      </c>
      <c r="E530" s="38"/>
      <c r="F530" s="16" t="s">
        <v>475</v>
      </c>
      <c r="G530" s="70" t="s">
        <v>68</v>
      </c>
      <c r="H530" s="17"/>
      <c r="I530" s="14"/>
      <c r="J530" s="2"/>
      <c r="K530" s="101"/>
    </row>
    <row r="531" spans="1:11" ht="11.25">
      <c r="A531" s="73" t="s">
        <v>2</v>
      </c>
      <c r="B531" s="232" t="s">
        <v>387</v>
      </c>
      <c r="C531" s="224"/>
      <c r="F531" s="103"/>
      <c r="G531" s="29"/>
      <c r="H531" s="33"/>
      <c r="I531" s="31"/>
      <c r="J531" s="2"/>
      <c r="K531" s="101"/>
    </row>
    <row r="532" spans="1:12" ht="11.25">
      <c r="A532" s="73" t="s">
        <v>2</v>
      </c>
      <c r="B532" s="232"/>
      <c r="C532" s="68"/>
      <c r="K532" s="2"/>
      <c r="L532" s="117"/>
    </row>
    <row r="533" spans="1:11" ht="11.25">
      <c r="A533" s="73" t="s">
        <v>2</v>
      </c>
      <c r="B533" s="232"/>
      <c r="C533" s="224"/>
      <c r="F533" s="103"/>
      <c r="G533" s="29"/>
      <c r="H533" s="33"/>
      <c r="I533" s="31"/>
      <c r="J533" s="2"/>
      <c r="K533" s="101"/>
    </row>
    <row r="534" spans="1:11" ht="19.5">
      <c r="A534" s="73" t="s">
        <v>2</v>
      </c>
      <c r="B534" s="232"/>
      <c r="D534" s="73"/>
      <c r="E534" s="26" t="s">
        <v>3</v>
      </c>
      <c r="F534" s="26" t="s">
        <v>6</v>
      </c>
      <c r="G534" s="26" t="s">
        <v>301</v>
      </c>
      <c r="H534" s="26" t="s">
        <v>4</v>
      </c>
      <c r="I534" s="27" t="s">
        <v>5</v>
      </c>
      <c r="J534" s="27" t="s">
        <v>11</v>
      </c>
      <c r="K534" s="27" t="s">
        <v>12</v>
      </c>
    </row>
    <row r="535" spans="1:12" ht="11.25">
      <c r="A535" s="73" t="s">
        <v>2</v>
      </c>
      <c r="B535" s="232"/>
      <c r="C535" s="68"/>
      <c r="E535" s="37"/>
      <c r="F535" s="12"/>
      <c r="G535" s="9"/>
      <c r="H535" s="6"/>
      <c r="I535" s="7"/>
      <c r="J535" s="8"/>
      <c r="K535" s="42"/>
      <c r="L535" s="118"/>
    </row>
    <row r="536" spans="1:256" ht="22.5">
      <c r="A536" s="73" t="s">
        <v>2</v>
      </c>
      <c r="B536" s="232" t="s">
        <v>416</v>
      </c>
      <c r="D536" s="73" t="s">
        <v>13</v>
      </c>
      <c r="E536" s="144" t="s">
        <v>416</v>
      </c>
      <c r="F536" s="145" t="str">
        <f>UPPER(F19)</f>
        <v>SANACIJA PRAZNIH FUGA NA KERAMIKOM OPLOČENIM POVRŠINAMA U KUPAONICAMA HOTELA PARENTIUM</v>
      </c>
      <c r="G536" s="146"/>
      <c r="H536" s="146"/>
      <c r="I536" s="147"/>
      <c r="J536" s="148"/>
      <c r="K536" s="149"/>
      <c r="L536" s="55"/>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6"/>
      <c r="BY536" s="56"/>
      <c r="BZ536" s="56"/>
      <c r="CA536" s="56"/>
      <c r="CB536" s="56"/>
      <c r="CC536" s="56"/>
      <c r="CD536" s="56"/>
      <c r="CE536" s="56"/>
      <c r="CF536" s="56"/>
      <c r="CG536" s="56"/>
      <c r="CH536" s="56"/>
      <c r="CI536" s="56"/>
      <c r="CJ536" s="56"/>
      <c r="CK536" s="56"/>
      <c r="CL536" s="56"/>
      <c r="CM536" s="56"/>
      <c r="CN536" s="56"/>
      <c r="CO536" s="56"/>
      <c r="CP536" s="56"/>
      <c r="CQ536" s="56"/>
      <c r="CR536" s="56"/>
      <c r="CS536" s="56"/>
      <c r="CT536" s="56"/>
      <c r="CU536" s="56"/>
      <c r="CV536" s="56"/>
      <c r="CW536" s="56"/>
      <c r="CX536" s="56"/>
      <c r="CY536" s="56"/>
      <c r="CZ536" s="56"/>
      <c r="DA536" s="56"/>
      <c r="DB536" s="56"/>
      <c r="DC536" s="56"/>
      <c r="DD536" s="56"/>
      <c r="DE536" s="56"/>
      <c r="DF536" s="56"/>
      <c r="DG536" s="56"/>
      <c r="DH536" s="56"/>
      <c r="DI536" s="56"/>
      <c r="DJ536" s="56"/>
      <c r="DK536" s="56"/>
      <c r="DL536" s="56"/>
      <c r="DM536" s="56"/>
      <c r="DN536" s="56"/>
      <c r="DO536" s="56"/>
      <c r="DP536" s="56"/>
      <c r="DQ536" s="56"/>
      <c r="DR536" s="56"/>
      <c r="DS536" s="56"/>
      <c r="DT536" s="56"/>
      <c r="DU536" s="56"/>
      <c r="DV536" s="56"/>
      <c r="DW536" s="56"/>
      <c r="DX536" s="56"/>
      <c r="DY536" s="56"/>
      <c r="DZ536" s="56"/>
      <c r="EA536" s="56"/>
      <c r="EB536" s="56"/>
      <c r="EC536" s="56"/>
      <c r="ED536" s="56"/>
      <c r="EE536" s="56"/>
      <c r="EF536" s="56"/>
      <c r="EG536" s="56"/>
      <c r="EH536" s="56"/>
      <c r="EI536" s="56"/>
      <c r="EJ536" s="56"/>
      <c r="EK536" s="56"/>
      <c r="EL536" s="56"/>
      <c r="EM536" s="56"/>
      <c r="EN536" s="56"/>
      <c r="EO536" s="56"/>
      <c r="EP536" s="56"/>
      <c r="EQ536" s="56"/>
      <c r="ER536" s="56"/>
      <c r="ES536" s="56"/>
      <c r="ET536" s="56"/>
      <c r="EU536" s="56"/>
      <c r="EV536" s="56"/>
      <c r="EW536" s="56"/>
      <c r="EX536" s="56"/>
      <c r="EY536" s="56"/>
      <c r="EZ536" s="56"/>
      <c r="FA536" s="56"/>
      <c r="FB536" s="56"/>
      <c r="FC536" s="56"/>
      <c r="FD536" s="56"/>
      <c r="FE536" s="56"/>
      <c r="FF536" s="56"/>
      <c r="FG536" s="56"/>
      <c r="FH536" s="56"/>
      <c r="FI536" s="56"/>
      <c r="FJ536" s="56"/>
      <c r="FK536" s="56"/>
      <c r="FL536" s="56"/>
      <c r="FM536" s="56"/>
      <c r="FN536" s="56"/>
      <c r="FO536" s="56"/>
      <c r="FP536" s="56"/>
      <c r="FQ536" s="56"/>
      <c r="FR536" s="56"/>
      <c r="FS536" s="56"/>
      <c r="FT536" s="56"/>
      <c r="FU536" s="56"/>
      <c r="FV536" s="56"/>
      <c r="FW536" s="56"/>
      <c r="FX536" s="56"/>
      <c r="FY536" s="56"/>
      <c r="FZ536" s="56"/>
      <c r="GA536" s="56"/>
      <c r="GB536" s="56"/>
      <c r="GC536" s="56"/>
      <c r="GD536" s="56"/>
      <c r="GE536" s="56"/>
      <c r="GF536" s="56"/>
      <c r="GG536" s="56"/>
      <c r="GH536" s="56"/>
      <c r="GI536" s="56"/>
      <c r="GJ536" s="56"/>
      <c r="GK536" s="56"/>
      <c r="GL536" s="56"/>
      <c r="GM536" s="56"/>
      <c r="GN536" s="56"/>
      <c r="GO536" s="56"/>
      <c r="GP536" s="56"/>
      <c r="GQ536" s="56"/>
      <c r="GR536" s="56"/>
      <c r="GS536" s="56"/>
      <c r="GT536" s="56"/>
      <c r="GU536" s="56"/>
      <c r="GV536" s="56"/>
      <c r="GW536" s="56"/>
      <c r="GX536" s="56"/>
      <c r="GY536" s="56"/>
      <c r="GZ536" s="56"/>
      <c r="HA536" s="56"/>
      <c r="HB536" s="56"/>
      <c r="HC536" s="56"/>
      <c r="HD536" s="56"/>
      <c r="HE536" s="56"/>
      <c r="HF536" s="56"/>
      <c r="HG536" s="56"/>
      <c r="HH536" s="56"/>
      <c r="HI536" s="56"/>
      <c r="HJ536" s="56"/>
      <c r="HK536" s="56"/>
      <c r="HL536" s="56"/>
      <c r="HM536" s="56"/>
      <c r="HN536" s="56"/>
      <c r="HO536" s="56"/>
      <c r="HP536" s="56"/>
      <c r="HQ536" s="56"/>
      <c r="HR536" s="56"/>
      <c r="HS536" s="56"/>
      <c r="HT536" s="56"/>
      <c r="HU536" s="56"/>
      <c r="HV536" s="56"/>
      <c r="HW536" s="56"/>
      <c r="HX536" s="56"/>
      <c r="HY536" s="56"/>
      <c r="HZ536" s="56"/>
      <c r="IA536" s="56"/>
      <c r="IB536" s="56"/>
      <c r="IC536" s="56"/>
      <c r="ID536" s="56"/>
      <c r="IE536" s="56"/>
      <c r="IF536" s="56"/>
      <c r="IG536" s="56"/>
      <c r="IH536" s="56"/>
      <c r="II536" s="56"/>
      <c r="IJ536" s="56"/>
      <c r="IK536" s="56"/>
      <c r="IL536" s="56"/>
      <c r="IM536" s="56"/>
      <c r="IN536" s="56"/>
      <c r="IO536" s="56"/>
      <c r="IP536" s="56"/>
      <c r="IQ536" s="56"/>
      <c r="IR536" s="56"/>
      <c r="IS536" s="56"/>
      <c r="IT536" s="56"/>
      <c r="IU536" s="56"/>
      <c r="IV536" s="56"/>
    </row>
    <row r="537" spans="1:12" ht="11.25">
      <c r="A537" s="73" t="s">
        <v>2</v>
      </c>
      <c r="B537" s="232" t="s">
        <v>416</v>
      </c>
      <c r="C537" s="68"/>
      <c r="K537" s="2"/>
      <c r="L537" s="117"/>
    </row>
    <row r="538" spans="1:12" s="1" customFormat="1" ht="11.25">
      <c r="A538" s="73" t="s">
        <v>2</v>
      </c>
      <c r="B538" s="232" t="s">
        <v>416</v>
      </c>
      <c r="C538" s="192"/>
      <c r="D538" s="21" t="s">
        <v>13</v>
      </c>
      <c r="E538" s="173" t="s">
        <v>417</v>
      </c>
      <c r="F538" s="24" t="s">
        <v>386</v>
      </c>
      <c r="G538" s="48"/>
      <c r="H538" s="5" t="s">
        <v>22</v>
      </c>
      <c r="I538" s="3">
        <v>269</v>
      </c>
      <c r="J538" s="150"/>
      <c r="K538" s="151">
        <f>$I538*J538</f>
        <v>0</v>
      </c>
      <c r="L538" s="115"/>
    </row>
    <row r="539" spans="1:11" ht="247.5">
      <c r="A539" s="73" t="s">
        <v>2</v>
      </c>
      <c r="B539" s="232" t="s">
        <v>416</v>
      </c>
      <c r="C539" s="224"/>
      <c r="D539" s="21" t="s">
        <v>14</v>
      </c>
      <c r="F539" s="16" t="s">
        <v>430</v>
      </c>
      <c r="G539" s="70" t="s">
        <v>68</v>
      </c>
      <c r="H539" s="33"/>
      <c r="I539" s="31"/>
      <c r="J539" s="2"/>
      <c r="K539" s="101"/>
    </row>
    <row r="540" spans="1:11" ht="11.25">
      <c r="A540" s="73" t="s">
        <v>2</v>
      </c>
      <c r="B540" s="232" t="s">
        <v>416</v>
      </c>
      <c r="C540" s="224"/>
      <c r="F540" s="103"/>
      <c r="G540" s="29"/>
      <c r="H540" s="33"/>
      <c r="I540" s="31"/>
      <c r="J540" s="2"/>
      <c r="K540" s="101"/>
    </row>
    <row r="541" spans="1:11" ht="11.25">
      <c r="A541" s="73" t="s">
        <v>2</v>
      </c>
      <c r="B541" s="232"/>
      <c r="C541" s="192" t="s">
        <v>293</v>
      </c>
      <c r="D541" s="21" t="s">
        <v>13</v>
      </c>
      <c r="F541" s="103"/>
      <c r="G541" s="29"/>
      <c r="H541" s="33"/>
      <c r="I541" s="31"/>
      <c r="J541" s="2"/>
      <c r="K541" s="223" t="s">
        <v>306</v>
      </c>
    </row>
    <row r="542" spans="1:3" ht="11.25">
      <c r="A542" s="73" t="s">
        <v>2</v>
      </c>
      <c r="C542" s="68"/>
    </row>
  </sheetData>
  <sheetProtection/>
  <autoFilter ref="A2:K542"/>
  <printOptions/>
  <pageMargins left="0.7" right="0.7" top="0.75" bottom="0.75" header="0.3" footer="0.3"/>
  <pageSetup fitToHeight="0" fitToWidth="1" horizontalDpi="600" verticalDpi="600" orientation="portrait" paperSize="9" scale="77" r:id="rId1"/>
  <headerFooter>
    <oddHeader>&amp;RTroškovnik
str. &amp;"Arial,Bold"&amp;P&amp;"Arial,Regular"/&amp;N</oddHeader>
  </headerFooter>
  <rowBreaks count="23" manualBreakCount="23">
    <brk id="52" min="4" max="10" man="1"/>
    <brk id="68" min="4" max="10" man="1"/>
    <brk id="98" min="4" max="10" man="1"/>
    <brk id="110" min="4" max="10" man="1"/>
    <brk id="125" min="4" max="10" man="1"/>
    <brk id="147" min="4" max="10" man="1"/>
    <brk id="168" min="4" max="10" man="1"/>
    <brk id="192" min="4" max="10" man="1"/>
    <brk id="212" min="4" max="10" man="1"/>
    <brk id="229" min="4" max="10" man="1"/>
    <brk id="251" min="4" max="10" man="1"/>
    <brk id="282" min="4" max="10" man="1"/>
    <brk id="306" min="4" max="10" man="1"/>
    <brk id="348" min="4" max="10" man="1"/>
    <brk id="370" min="4" max="10" man="1"/>
    <brk id="406" min="4" max="10" man="1"/>
    <brk id="433" min="4" max="10" man="1"/>
    <brk id="448" min="4" max="10" man="1"/>
    <brk id="466" min="4" max="10" man="1"/>
    <brk id="482" min="4" max="10" man="1"/>
    <brk id="498" min="4" max="10" man="1"/>
    <brk id="513" min="4" max="10" man="1"/>
    <brk id="530" min="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 Mavrić</dc:creator>
  <cp:keywords/>
  <dc:description/>
  <cp:lastModifiedBy>Danijel Mavrić</cp:lastModifiedBy>
  <cp:lastPrinted>2024-07-05T10:29:22Z</cp:lastPrinted>
  <dcterms:created xsi:type="dcterms:W3CDTF">2012-11-02T13:11:12Z</dcterms:created>
  <dcterms:modified xsi:type="dcterms:W3CDTF">2024-07-11T06:49:15Z</dcterms:modified>
  <cp:category/>
  <cp:version/>
  <cp:contentType/>
  <cp:contentStatus/>
</cp:coreProperties>
</file>