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Liovic\Desktop\Objekti\Čišćenje spremnika\"/>
    </mc:Choice>
  </mc:AlternateContent>
  <bookViews>
    <workbookView xWindow="-120" yWindow="-120" windowWidth="28920" windowHeight="12420" tabRatio="686"/>
  </bookViews>
  <sheets>
    <sheet name="PonTr_UMAG" sheetId="1" r:id="rId1"/>
    <sheet name="PonTr_POREČ" sheetId="2" r:id="rId2"/>
  </sheets>
  <definedNames>
    <definedName name="_xlnm._FilterDatabase" localSheetId="0" hidden="1">PonTr_UMAG!$A$8:$H$253</definedName>
    <definedName name="_xlnm.Print_Area" localSheetId="1">PonTr_POREČ!$C$1:$H$463</definedName>
    <definedName name="_xlnm.Print_Area" localSheetId="0">PonTr_UMAG!$C$1:$H$269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7" i="1" l="1"/>
  <c r="H79" i="1"/>
  <c r="H276" i="2"/>
  <c r="H261" i="2"/>
  <c r="H244" i="2"/>
  <c r="H225" i="2"/>
  <c r="H223" i="2"/>
  <c r="H214" i="2"/>
  <c r="H207" i="2"/>
  <c r="H188" i="2"/>
  <c r="H392" i="2"/>
  <c r="H403" i="2" l="1"/>
  <c r="H404" i="2"/>
  <c r="H405" i="2"/>
  <c r="H96" i="2" l="1"/>
  <c r="H105" i="2"/>
  <c r="H94" i="2"/>
  <c r="H331" i="2" l="1"/>
  <c r="H333" i="2"/>
  <c r="H335" i="2"/>
  <c r="H286" i="2" l="1"/>
  <c r="H259" i="2"/>
  <c r="H236" i="2"/>
  <c r="H178" i="2"/>
  <c r="H180" i="2"/>
  <c r="H183" i="2"/>
  <c r="H186" i="2"/>
  <c r="H190" i="2"/>
  <c r="H193" i="2"/>
  <c r="H194" i="2"/>
  <c r="H197" i="2"/>
  <c r="H200" i="2"/>
  <c r="H202" i="2"/>
  <c r="H205" i="2"/>
  <c r="H209" i="2"/>
  <c r="H212" i="2"/>
  <c r="H217" i="2"/>
  <c r="H220" i="2"/>
  <c r="H221" i="2"/>
  <c r="H233" i="2"/>
  <c r="H238" i="2"/>
  <c r="H241" i="2"/>
  <c r="H242" i="2"/>
  <c r="H247" i="2"/>
  <c r="H249" i="2"/>
  <c r="H252" i="2"/>
  <c r="H253" i="2"/>
  <c r="H256" i="2"/>
  <c r="H264" i="2"/>
  <c r="H266" i="2"/>
  <c r="H268" i="2"/>
  <c r="H271" i="2"/>
  <c r="H273" i="2"/>
  <c r="H278" i="2" l="1"/>
  <c r="H167" i="2"/>
  <c r="H149" i="2"/>
  <c r="H152" i="2"/>
  <c r="H154" i="2"/>
  <c r="H157" i="2"/>
  <c r="H158" i="2"/>
  <c r="H159" i="2"/>
  <c r="H162" i="2"/>
  <c r="H164" i="2"/>
  <c r="H138" i="2"/>
  <c r="H140" i="2"/>
  <c r="H143" i="2"/>
  <c r="H146" i="2"/>
  <c r="H27" i="2"/>
  <c r="H29" i="2"/>
  <c r="H32" i="2"/>
  <c r="H33" i="2"/>
  <c r="H34" i="2"/>
  <c r="H36" i="2"/>
  <c r="H38" i="2"/>
  <c r="H40" i="2"/>
  <c r="H43" i="2"/>
  <c r="H44" i="2"/>
  <c r="H25" i="2"/>
  <c r="H400" i="2" l="1"/>
  <c r="H385" i="2"/>
  <c r="H386" i="2"/>
  <c r="H389" i="2"/>
  <c r="H390" i="2"/>
  <c r="H369" i="2"/>
  <c r="H370" i="2"/>
  <c r="H372" i="2"/>
  <c r="H374" i="2"/>
  <c r="H357" i="2"/>
  <c r="H360" i="2"/>
  <c r="H361" i="2"/>
  <c r="H348" i="2"/>
  <c r="H330" i="2"/>
  <c r="H313" i="2"/>
  <c r="H314" i="2"/>
  <c r="H315" i="2"/>
  <c r="H316" i="2"/>
  <c r="H319" i="2"/>
  <c r="H320" i="2"/>
  <c r="H300" i="2"/>
  <c r="H301" i="2"/>
  <c r="H412" i="2"/>
  <c r="H415" i="2" s="1"/>
  <c r="H382" i="2"/>
  <c r="H394" i="2" l="1"/>
  <c r="H407" i="2"/>
  <c r="H440" i="2"/>
  <c r="H439" i="2"/>
  <c r="H438" i="2"/>
  <c r="H437" i="2"/>
  <c r="H377" i="2"/>
  <c r="H355" i="2" l="1"/>
  <c r="H346" i="2"/>
  <c r="H344" i="2"/>
  <c r="H342" i="2"/>
  <c r="H327" i="2"/>
  <c r="H310" i="2"/>
  <c r="H308" i="2"/>
  <c r="H433" i="2" s="1"/>
  <c r="H363" i="2" l="1"/>
  <c r="H436" i="2"/>
  <c r="H350" i="2"/>
  <c r="H435" i="2"/>
  <c r="H337" i="2"/>
  <c r="H434" i="2"/>
  <c r="H322" i="2"/>
  <c r="H297" i="2"/>
  <c r="H295" i="2"/>
  <c r="H432" i="2" l="1"/>
  <c r="H303" i="2"/>
  <c r="H65" i="2"/>
  <c r="H67" i="2"/>
  <c r="H70" i="2"/>
  <c r="H71" i="2"/>
  <c r="H283" i="2"/>
  <c r="H288" i="2"/>
  <c r="H175" i="2"/>
  <c r="H227" i="2" s="1"/>
  <c r="H129" i="2"/>
  <c r="H131" i="2"/>
  <c r="H134" i="2"/>
  <c r="H135" i="2"/>
  <c r="H73" i="2" l="1"/>
  <c r="H429" i="2"/>
  <c r="H430" i="2"/>
  <c r="H424" i="2"/>
  <c r="H127" i="2"/>
  <c r="H428" i="2" s="1"/>
  <c r="H120" i="2"/>
  <c r="H116" i="2"/>
  <c r="H108" i="2"/>
  <c r="H102" i="2"/>
  <c r="H99" i="2"/>
  <c r="H103" i="2"/>
  <c r="H109" i="2"/>
  <c r="H93" i="2"/>
  <c r="H89" i="2"/>
  <c r="H81" i="2"/>
  <c r="H58" i="2" l="1"/>
  <c r="H55" i="2"/>
  <c r="H56" i="2"/>
  <c r="H51" i="2"/>
  <c r="H23" i="2"/>
  <c r="H11" i="2" l="1"/>
  <c r="H119" i="2" l="1"/>
  <c r="H92" i="2"/>
  <c r="H426" i="2" s="1"/>
  <c r="H82" i="2"/>
  <c r="H78" i="2"/>
  <c r="H425" i="2" s="1"/>
  <c r="H54" i="2"/>
  <c r="H60" i="2" s="1"/>
  <c r="H422" i="2"/>
  <c r="H16" i="2"/>
  <c r="H13" i="2"/>
  <c r="H431" i="2" l="1"/>
  <c r="H290" i="2"/>
  <c r="H421" i="2"/>
  <c r="H418" i="2"/>
  <c r="H18" i="2"/>
  <c r="H423" i="2"/>
  <c r="H122" i="2"/>
  <c r="H427" i="2"/>
  <c r="H111" i="2"/>
  <c r="H46" i="2"/>
  <c r="H169" i="2"/>
  <c r="H84" i="2"/>
  <c r="H208" i="1"/>
  <c r="H206" i="1"/>
  <c r="H121" i="1"/>
  <c r="H416" i="2" l="1"/>
  <c r="H419" i="2" s="1"/>
  <c r="H441" i="2"/>
  <c r="H233" i="1"/>
  <c r="H230" i="1"/>
  <c r="H227" i="1"/>
  <c r="H224" i="1"/>
  <c r="H216" i="1"/>
  <c r="H235" i="1" l="1"/>
  <c r="H252" i="1"/>
  <c r="H218" i="1"/>
  <c r="H251" i="1"/>
  <c r="H36" i="1"/>
  <c r="H35" i="1"/>
  <c r="H204" i="1" l="1"/>
  <c r="H201" i="1"/>
  <c r="H198" i="1"/>
  <c r="H190" i="1"/>
  <c r="H188" i="1"/>
  <c r="H185" i="1"/>
  <c r="H182" i="1"/>
  <c r="H179" i="1"/>
  <c r="H171" i="1"/>
  <c r="H170" i="1"/>
  <c r="H169" i="1"/>
  <c r="H166" i="1"/>
  <c r="H165" i="1"/>
  <c r="H164" i="1"/>
  <c r="H161" i="1"/>
  <c r="H160" i="1"/>
  <c r="H157" i="1"/>
  <c r="H156" i="1"/>
  <c r="H153" i="1"/>
  <c r="H152" i="1"/>
  <c r="H151" i="1"/>
  <c r="H143" i="1"/>
  <c r="H142" i="1"/>
  <c r="H139" i="1"/>
  <c r="H136" i="1"/>
  <c r="H133" i="1"/>
  <c r="H125" i="1"/>
  <c r="H123" i="1"/>
  <c r="H119" i="1"/>
  <c r="H117" i="1"/>
  <c r="H115" i="1"/>
  <c r="H113" i="1"/>
  <c r="H106" i="1"/>
  <c r="H103" i="1"/>
  <c r="H100" i="1"/>
  <c r="H92" i="1"/>
  <c r="H91" i="1"/>
  <c r="H90" i="1"/>
  <c r="H86" i="1"/>
  <c r="H83" i="1"/>
  <c r="H80" i="1"/>
  <c r="H78" i="1"/>
  <c r="H75" i="1"/>
  <c r="H67" i="1"/>
  <c r="H66" i="1"/>
  <c r="H63" i="1"/>
  <c r="H60" i="1"/>
  <c r="H59" i="1"/>
  <c r="H51" i="1"/>
  <c r="H48" i="1"/>
  <c r="H47" i="1"/>
  <c r="H44" i="1"/>
  <c r="H43" i="1"/>
  <c r="H40" i="1"/>
  <c r="H39" i="1"/>
  <c r="H32" i="1"/>
  <c r="H31" i="1"/>
  <c r="H30" i="1"/>
  <c r="H27" i="1"/>
  <c r="H26" i="1"/>
  <c r="H23" i="1"/>
  <c r="H22" i="1"/>
  <c r="H19" i="1"/>
  <c r="H18" i="1"/>
  <c r="H17" i="1"/>
  <c r="H14" i="1"/>
  <c r="H13" i="1"/>
  <c r="H12" i="1"/>
  <c r="H248" i="1" l="1"/>
  <c r="H246" i="1"/>
  <c r="H245" i="1"/>
  <c r="H244" i="1"/>
  <c r="H249" i="1"/>
  <c r="H239" i="1"/>
  <c r="H250" i="1"/>
  <c r="H210" i="1"/>
  <c r="H247" i="1"/>
  <c r="H243" i="1"/>
  <c r="H242" i="1"/>
  <c r="H173" i="1"/>
  <c r="H253" i="1" l="1"/>
  <c r="H145" i="1"/>
  <c r="H192" i="1" l="1"/>
  <c r="H127" i="1"/>
  <c r="H108" i="1"/>
  <c r="H94" i="1" l="1"/>
  <c r="H69" i="1"/>
  <c r="H53" i="1"/>
  <c r="H237" i="1" s="1"/>
  <c r="H240" i="1" l="1"/>
</calcChain>
</file>

<file path=xl/sharedStrings.xml><?xml version="1.0" encoding="utf-8"?>
<sst xmlns="http://schemas.openxmlformats.org/spreadsheetml/2006/main" count="2424" uniqueCount="434">
  <si>
    <t>opis</t>
  </si>
  <si>
    <t>Ukupno</t>
  </si>
  <si>
    <t>kom</t>
  </si>
  <si>
    <t>HOTEL SOL GARDEN ISTRA</t>
  </si>
  <si>
    <t>HOTEL SOL AURORA</t>
  </si>
  <si>
    <t>r.br.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</si>
  <si>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</si>
  <si>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</si>
  <si>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</si>
  <si>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</si>
  <si>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</si>
  <si>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</si>
  <si>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</si>
  <si>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</si>
  <si>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</si>
  <si>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- REKAPITULACIJA</t>
  </si>
  <si>
    <t>x</t>
  </si>
  <si>
    <t>HSI</t>
  </si>
  <si>
    <t>HSA</t>
  </si>
  <si>
    <t>SM</t>
  </si>
  <si>
    <t>z</t>
  </si>
  <si>
    <t>Kontrola zbroja</t>
  </si>
  <si>
    <t>REKAPITULACIJA</t>
  </si>
  <si>
    <t>PC: Hotel Sol Garden Istra</t>
  </si>
  <si>
    <t>PC: Hotel Sol Aurora</t>
  </si>
  <si>
    <t>CAMPING PARK UMAG</t>
  </si>
  <si>
    <t>CPU</t>
  </si>
  <si>
    <t>Na spremniku od 6000 l, potrebno očistiti naslage kamenca na el. grijaču i izmjenjivaču topline solarnog sustava</t>
  </si>
  <si>
    <t>Na spremniku od 10000 l, potrebno očistiti naslage kamenca na el. grijaču i izmjenjivaču topline solarnog sustava</t>
  </si>
  <si>
    <t>Pločasti izmjenjivač 50 kW nastavljiv CIAT</t>
  </si>
  <si>
    <t>Spremnik 5000 l unutarnji izmjenjivač topline solarnog sustava</t>
  </si>
  <si>
    <t>Spremnik 10000 l</t>
  </si>
  <si>
    <t>Kemijsko čiščenje solarnog sustava. Broj panela 33 komada.</t>
  </si>
  <si>
    <t>Spremnik 5000 l Unutarnji izmjenjivač topline od solarnog sustava i el. Grijači 3 x 3 kW</t>
  </si>
  <si>
    <t xml:space="preserve">Spremnik 10000 l Vanjski </t>
  </si>
  <si>
    <t>Spremnik 2000 l</t>
  </si>
  <si>
    <t>Spremnik 5000 l</t>
  </si>
  <si>
    <t>Spremnik 5000 l, dva izmjenjivača, skela</t>
  </si>
  <si>
    <t>Spremnik 6000 l, dva izmjenjivača, skela</t>
  </si>
  <si>
    <t>Spremnik 2000 l , postoje el. grijači</t>
  </si>
  <si>
    <t>Na Spremniku od 5000 l, potrebno očistiti dva izmjenjivača topline od naslage kamenca, u cijenu uračunati skelu.</t>
  </si>
  <si>
    <t>AC FINIDA</t>
  </si>
  <si>
    <t>ACF</t>
  </si>
  <si>
    <t>Spremnik 4000 l</t>
  </si>
  <si>
    <t>A) UKUPNO, kn</t>
  </si>
  <si>
    <t>B) UKUPNO, kn</t>
  </si>
  <si>
    <t>AC SAVUDRIJA</t>
  </si>
  <si>
    <t>ACS</t>
  </si>
  <si>
    <t>C) UKUPNO, kn</t>
  </si>
  <si>
    <t>C)</t>
  </si>
  <si>
    <t>B)</t>
  </si>
  <si>
    <t>A)</t>
  </si>
  <si>
    <t>D)</t>
  </si>
  <si>
    <t>TN KANEGRA</t>
  </si>
  <si>
    <t>TNK</t>
  </si>
  <si>
    <t>Spremnik 2000 l, Nezgodan za čistiti, mali spremnik a veliki izmjenjivač.</t>
  </si>
  <si>
    <t>Spremnik 3000 l, Nezgodan za čistiti, mali spremnik a veliki izmjenjivač.</t>
  </si>
  <si>
    <t>D) UKUPNO, kn</t>
  </si>
  <si>
    <t>E)</t>
  </si>
  <si>
    <t>Čišćenje pločastog izmjenjivač za solar IMP-GEA tip VT 10H-122-16 sa 122 ploče.</t>
  </si>
  <si>
    <t>Pločasti izmjenjivač za PTV CIAT PVA16 1/1CIAT PVA16 1/1. Nezgodan za čišćenje. Potrebno iznijeti van objekta, rastaviti i očistiti 90 ploča.</t>
  </si>
  <si>
    <t>Pločasti izmjenjivač za pripremu hladne vode za potrebe hlađenje hotela CIAT PVA35 1/1. Ukupno 146 ploča.</t>
  </si>
  <si>
    <t>Pločasti izmjenjivač za pripremu hladne vode za potrebe hlađenje hotela CIAT PVA18 1/1. Ukupno 122 ploče.</t>
  </si>
  <si>
    <t>E) UKUPNO, kn</t>
  </si>
  <si>
    <t>F)</t>
  </si>
  <si>
    <t>TN STELLA MARIS</t>
  </si>
  <si>
    <t>Stella Maris Restoran Laguna:</t>
  </si>
  <si>
    <t>Spremnik 2000 l. Nezgodan za čistiti</t>
  </si>
  <si>
    <t xml:space="preserve">Stella Maris Restoran Stella Maris: </t>
  </si>
  <si>
    <t>Spremnik 1000 l</t>
  </si>
  <si>
    <t>Stella Maris Restoran Barumba:</t>
  </si>
  <si>
    <t>Spremnik 200 l</t>
  </si>
  <si>
    <t>Spremnik 1500 l</t>
  </si>
  <si>
    <t>Spremnik 3000 l</t>
  </si>
  <si>
    <t>Spremnik 6000 l</t>
  </si>
  <si>
    <t>F) UKUPNO, kn</t>
  </si>
  <si>
    <t>G)</t>
  </si>
  <si>
    <t>G) UKUPNO, kn</t>
  </si>
  <si>
    <t>H)</t>
  </si>
  <si>
    <t>H) UKUPNO, kn</t>
  </si>
  <si>
    <t>PC: Camping Park Umag</t>
  </si>
  <si>
    <t>PC: AC Finida</t>
  </si>
  <si>
    <t>PC: AC Savudrija</t>
  </si>
  <si>
    <t>PC: TN Kanegra</t>
  </si>
  <si>
    <t>TROŠKOVNIK</t>
  </si>
  <si>
    <t>I)</t>
  </si>
  <si>
    <t>I) UKUPNO, kn</t>
  </si>
  <si>
    <t xml:space="preserve">Demontaža, vađenje, mehaničko i kemijsko čišćenje ploča od kamenca sredstvom neškodljivim za inox, neutralizacija kisele otopine, ispiranje. Montaža, tlačna proba. Po potrebi zamjena brtvi.
</t>
  </si>
  <si>
    <t>Pločasti izmjenjivača za pripremu PTV-a CIAT PVA35 1/1; ukupno 146 ploča</t>
  </si>
  <si>
    <t xml:space="preserve">Demontaža, vađenje, mehaničko i kemijsko čišćenje ploča od kamenca sredstvom neškodljivim za inox, neutralizacija kisele otopine, ispiranje. Montaža, tlačna proba. Po potrebi zamjena brtvi. </t>
  </si>
  <si>
    <t>Pločasti izmjenjivača za pripremu PTV-a CIAT PVA18 1/1. Ukupno 122 ploče</t>
  </si>
  <si>
    <t xml:space="preserve">Odvajanje izmjenjivača, montaža provizornih priključaka, čišćenje od kamenca u cirkulaciji sredstvom neškodljivim za inox uz analize.
Dezinfekcija, montaža, i tlačna proba.
</t>
  </si>
  <si>
    <t>Pločasti izmjenjivači topline za bazen, nerstavljivi</t>
  </si>
  <si>
    <t>Čišćenje spremnika PTV-a 5m3. Radovi obuhvaćaju: ispuštanje vode iz bojlera, demontaža poklopca revizionog otvora, mehaničko i po potrebi kemijsko čišćenje bojlera. Pranje, dezinfekcija bojlera radi zaštite od LEGIONELLA-e. Montaža poklopaca uz izmjenu brtvi, zapunjavanje i tlačna proba bojlera.</t>
  </si>
  <si>
    <t>Pločasti izmjenjivač 50 kW rastavljiv CIAT</t>
  </si>
  <si>
    <t>Pločasti izmjenjivač 70 kW rastavljiv CIAT</t>
  </si>
  <si>
    <t>NARUČITELJ:</t>
  </si>
  <si>
    <t>PLAVA LAGUNA d.d.</t>
  </si>
  <si>
    <t>Rade Končara 12</t>
  </si>
  <si>
    <t>52440 Poreč</t>
  </si>
  <si>
    <t xml:space="preserve">Pločasti izmjenjivač </t>
  </si>
  <si>
    <t>ASM</t>
  </si>
  <si>
    <t>AC STELLA MARIS</t>
  </si>
  <si>
    <t>PC: AC Stella Maris</t>
  </si>
  <si>
    <t>PC: TN Stella Maris</t>
  </si>
  <si>
    <r>
      <rPr>
        <b/>
        <sz val="8"/>
        <rFont val="Arial"/>
        <family val="2"/>
        <charset val="238"/>
      </rPr>
      <t>Sanitarni čvor br. 1.</t>
    </r>
    <r>
      <rPr>
        <sz val="8"/>
        <rFont val="Arial"/>
        <family val="2"/>
        <charset val="238"/>
      </rPr>
      <t xml:space="preserve">
Mehaničko, kemijsko čišćenje i dezinfekcija </t>
    </r>
    <r>
      <rPr>
        <b/>
        <sz val="8"/>
        <rFont val="Arial"/>
        <family val="2"/>
        <charset val="238"/>
      </rPr>
      <t>bojlera PTV</t>
    </r>
    <r>
      <rPr>
        <sz val="8"/>
        <rFont val="Arial"/>
        <family val="2"/>
        <charset val="238"/>
      </rPr>
      <t xml:space="preserve">. Radovi obuhvaćaju: ispuštanje vode iz bojlera, demontaža poklopca revizionog otvora, mehaničko i po potrebi kemijsko čišćenje bojlera. Pranje, dezinfekcija bojlera radi zaštite od LEGIONELLA-e. Montaža poklopaca uz izmjenu brtvi, zapunjavanje i tlačna proba bojlera.
</t>
    </r>
    <r>
      <rPr>
        <b/>
        <sz val="8"/>
        <rFont val="Arial"/>
        <family val="2"/>
        <charset val="238"/>
      </rPr>
      <t>Pločasti izmjenjivač</t>
    </r>
    <r>
      <rPr>
        <sz val="8"/>
        <rFont val="Arial"/>
        <family val="2"/>
        <charset val="238"/>
      </rPr>
      <t xml:space="preserve">, demontaža, vađenje, mehaničko i kemijsko čišćenje ploča od kamenca sredstvom neškodljivim za inox, neutralizacija kisele otopine, ispiranje. Montaža, tlačna proba. Po potrebi zamjena brtvi. </t>
    </r>
  </si>
  <si>
    <r>
      <t xml:space="preserve">Sanitarni čvor br. 2.
</t>
    </r>
    <r>
      <rPr>
        <sz val="8"/>
        <rFont val="Arial"/>
        <family val="2"/>
        <charset val="238"/>
      </rPr>
      <t xml:space="preserve">Mehaničko, kemijsko čišćenje i dezinfekcija </t>
    </r>
    <r>
      <rPr>
        <b/>
        <sz val="8"/>
        <rFont val="Arial"/>
        <family val="2"/>
        <charset val="238"/>
      </rPr>
      <t>bojlera PTV</t>
    </r>
    <r>
      <rPr>
        <sz val="8"/>
        <rFont val="Arial"/>
        <family val="2"/>
        <charset val="238"/>
      </rPr>
      <t>, kemijsko čišćenje solarnog sustava s adekvatnim kemijskim sredstvom. Radovi obuhvaćaju: ispuštanje vode iz bojlera, demontaža poklopca revizionog otvora, mehaničko i po potrebi kemijsko čišćenje bojlera. Pranje, dezinfekcija bojlera radi zaštite od LEGIONELLA-e. Montaža poklopaca uz izmjenu brtvi, zapunjavanje i tlačna proba bojlera.</t>
    </r>
  </si>
  <si>
    <r>
      <t xml:space="preserve">Sanitarni čvor br. 3.
</t>
    </r>
    <r>
      <rPr>
        <sz val="8"/>
        <rFont val="Arial"/>
        <family val="2"/>
        <charset val="238"/>
      </rPr>
      <t xml:space="preserve">Mehaničko, kemijsko čišćenje i dezinfekcija </t>
    </r>
    <r>
      <rPr>
        <b/>
        <sz val="8"/>
        <rFont val="Arial"/>
        <family val="2"/>
        <charset val="238"/>
      </rPr>
      <t>bojlera PTV</t>
    </r>
    <r>
      <rPr>
        <sz val="8"/>
        <rFont val="Arial"/>
        <family val="2"/>
        <charset val="238"/>
      </rPr>
      <t>. Radovi obuhvaćaju: ispuštanje vode iz bojlera, demontaža poklopca revizionog otvora, mehaničko i po potrebi kemijsko čišćenje bojlera. Pranje, dezinfekcija bojlera radi zaštite od LEGIONELLA-e. Montaža poklopaca uz izmjenu brtvi, zapunjavanje i tlačna proba bojlera.</t>
    </r>
  </si>
  <si>
    <r>
      <t xml:space="preserve">Sanitarni čvor br. 4.
</t>
    </r>
    <r>
      <rPr>
        <sz val="8"/>
        <rFont val="Arial"/>
        <family val="2"/>
        <charset val="238"/>
      </rPr>
      <t xml:space="preserve">Mehaničko, kemijsko čišćenje i dezinfekcija </t>
    </r>
    <r>
      <rPr>
        <b/>
        <sz val="8"/>
        <rFont val="Arial"/>
        <family val="2"/>
        <charset val="238"/>
      </rPr>
      <t>bojlera PTV</t>
    </r>
    <r>
      <rPr>
        <sz val="8"/>
        <rFont val="Arial"/>
        <family val="2"/>
        <charset val="238"/>
      </rPr>
      <t xml:space="preserve">. Radovi obuhvaćaju: ispuštanje vode iz bojlera, demontaža poklopca revizionog otvora, mehaničko i po potrebi kemijsko čišćenje bojlera. Pranje, dezinfekcija bojlera radi zaštite od LEGIONELLA-e. Montaža poklopaca uz izmjenu brtvi, zapunjavanje i tlačna proba bojlera.
</t>
    </r>
    <r>
      <rPr>
        <b/>
        <sz val="8"/>
        <rFont val="Arial"/>
        <family val="2"/>
        <charset val="238"/>
      </rPr>
      <t>Pločasti izmjenjivač</t>
    </r>
    <r>
      <rPr>
        <sz val="8"/>
        <rFont val="Arial"/>
        <family val="2"/>
        <charset val="238"/>
      </rPr>
      <t xml:space="preserve">, demontaža, vađenje, mehaničko i kemijsko čišćenje ploča od kamenca sredstvom neškodljivim za inox, neutralizacija kisele otopine, ispiranje. Montaža, tlačna proba. Po potrebi zamjena brtvi. </t>
    </r>
  </si>
  <si>
    <r>
      <t xml:space="preserve">Sanitarni čvor br. 5.
</t>
    </r>
    <r>
      <rPr>
        <sz val="8"/>
        <rFont val="Arial"/>
        <family val="2"/>
        <charset val="238"/>
      </rPr>
      <t xml:space="preserve">Mehaničko, kemijsko čišćenje i dezinfekcija </t>
    </r>
    <r>
      <rPr>
        <b/>
        <sz val="8"/>
        <rFont val="Arial"/>
        <family val="2"/>
        <charset val="238"/>
      </rPr>
      <t>bojlera PTV</t>
    </r>
    <r>
      <rPr>
        <sz val="8"/>
        <rFont val="Arial"/>
        <family val="2"/>
        <charset val="238"/>
      </rPr>
      <t xml:space="preserve">. Radovi obuhvaćaju: ispuštanje vode iz bojlera, demontaža poklopca revizionog otvora, mehaničko i po potrebi kemijsko čišćenje bojlera. Pranje, dezinfekcija bojlera radi zaštite od LEGIONELLA-e. Montaža poklopaca uz izmjenu brtvi, zapunjavanje i tlačna proba bojlera.
</t>
    </r>
    <r>
      <rPr>
        <b/>
        <sz val="8"/>
        <rFont val="Arial"/>
        <family val="2"/>
        <charset val="238"/>
      </rPr>
      <t>Pločasti izmjenjivač</t>
    </r>
    <r>
      <rPr>
        <sz val="8"/>
        <rFont val="Arial"/>
        <family val="2"/>
        <charset val="238"/>
      </rPr>
      <t xml:space="preserve">, demontaža, vađenje, mehaničko i kemijsko čišćenje ploča od kamenca sredstvom neškodljivim za inox, neutralizacija kisele otopine, ispiranje. Montaža, tlačna proba. Po potrebi zamjena brtvi. </t>
    </r>
  </si>
  <si>
    <r>
      <t xml:space="preserve">Sanitarni čvor br. 7.
 </t>
    </r>
    <r>
      <rPr>
        <sz val="8"/>
        <rFont val="Arial"/>
        <family val="2"/>
        <charset val="238"/>
      </rPr>
      <t xml:space="preserve">Mehaničko, kemijsko čišćenje i dezinfekcija </t>
    </r>
    <r>
      <rPr>
        <b/>
        <sz val="8"/>
        <rFont val="Arial"/>
        <family val="2"/>
        <charset val="238"/>
      </rPr>
      <t>bojlera PTV</t>
    </r>
    <r>
      <rPr>
        <sz val="8"/>
        <rFont val="Arial"/>
        <family val="2"/>
        <charset val="238"/>
      </rPr>
      <t>. Radovi obuhvaćaju: ispuštanje vode iz bojlera, demontaža poklopca revizionog otvora, mehaničko i po potrebi kemijsko čišćenje bojlera. Pranje, dezinfekcija bojlera radi zaštite od LEGIONELLA-e. Montaža poklopaca uz izmjenu brtvi, zapunjavanje i tlačna proba bojlera.</t>
    </r>
    <r>
      <rPr>
        <b/>
        <sz val="10"/>
        <rFont val="Arial CE"/>
        <charset val="238"/>
      </rPr>
      <t/>
    </r>
  </si>
  <si>
    <r>
      <t xml:space="preserve">Sanitarni čvor br. 8.
</t>
    </r>
    <r>
      <rPr>
        <sz val="8"/>
        <rFont val="Arial"/>
        <family val="2"/>
        <charset val="238"/>
      </rPr>
      <t xml:space="preserve">Mehaničko, kemijsko čišćenje i dezinfekcija </t>
    </r>
    <r>
      <rPr>
        <b/>
        <sz val="8"/>
        <rFont val="Arial"/>
        <family val="2"/>
        <charset val="238"/>
      </rPr>
      <t>bojlera PTV</t>
    </r>
    <r>
      <rPr>
        <sz val="8"/>
        <rFont val="Arial"/>
        <family val="2"/>
        <charset val="238"/>
      </rPr>
      <t>. Radovi obuhvaćaju: ispuštanje vode iz bojlera, demontaža poklopca revizionog otvora, mehaničko i po potrebi kemijsko čišćenje bojlera. Pranje, dezinfekcija bojlera radi zaštite od LEGIONELLA-e. Montaža poklopaca uz izmjenu brtvi, zapunjavanje i tlačna proba bojlera.</t>
    </r>
  </si>
  <si>
    <r>
      <t xml:space="preserve">Sanitarni čvor br. 9.
</t>
    </r>
    <r>
      <rPr>
        <sz val="8"/>
        <rFont val="Arial"/>
        <family val="2"/>
        <charset val="238"/>
      </rPr>
      <t xml:space="preserve">Mehaničko, kemijsko čišćenje i dezinfekcija </t>
    </r>
    <r>
      <rPr>
        <b/>
        <sz val="8"/>
        <rFont val="Arial"/>
        <family val="2"/>
        <charset val="238"/>
      </rPr>
      <t>bojlera PTV</t>
    </r>
    <r>
      <rPr>
        <sz val="8"/>
        <rFont val="Arial"/>
        <family val="2"/>
        <charset val="238"/>
      </rPr>
      <t xml:space="preserve">. Radovi obuhvaćaju: ispuštanje vode iz bojlera, demontaža poklopca revizionog otvora, mehaničko i po potrebi kemijsko čišćenje bojlera. Pranje, dezinfekcija bojlera radi zaštite od LEGIONELLA-e. Montaža poklopaca uz izmjenu brtvi, zapunjavanje i tlačna proba bojlera.
</t>
    </r>
    <r>
      <rPr>
        <b/>
        <sz val="8"/>
        <rFont val="Arial"/>
        <family val="2"/>
        <charset val="238"/>
      </rPr>
      <t>Pločasti izmjenjivač</t>
    </r>
    <r>
      <rPr>
        <sz val="8"/>
        <rFont val="Arial"/>
        <family val="2"/>
        <charset val="238"/>
      </rPr>
      <t xml:space="preserve">, demontaža, vađenje, mehaničko i kemijsko čišćenje ploča od kamenca sredstvom neškodljivim za inox, neutralizacija kisele otopine, ispiranje. Montaža, tlačna proba. Po potrebi zamjena brtvi. </t>
    </r>
  </si>
  <si>
    <r>
      <t xml:space="preserve">Sanitarni čvor br. 10.
</t>
    </r>
    <r>
      <rPr>
        <sz val="8"/>
        <rFont val="Arial"/>
        <family val="2"/>
        <charset val="238"/>
      </rPr>
      <t>Mehaničko, kemijsko čišćenje i dezinfekcija bojlera PTV. Radovi obuhvaćaju: ispuštanje vode iz bojlera, demontaža poklopca revizionog otvora, mehaničko i po potrebi kemijsko čišćenje bojlera. Pranje, dezinfekcija bojlera radi zaštite od LEGIONELLA-e. Montaža poklopaca uz izmjenu brtvi, zapunjavanje i tlačna proba bojlera.</t>
    </r>
  </si>
  <si>
    <r>
      <t xml:space="preserve">Sanitarni čvor br. 1.
 </t>
    </r>
    <r>
      <rPr>
        <sz val="8"/>
        <rFont val="Arial"/>
        <family val="2"/>
        <charset val="238"/>
      </rPr>
      <t xml:space="preserve">Mehaničko, kemijsko čišćenje i dezinfekcija </t>
    </r>
    <r>
      <rPr>
        <b/>
        <sz val="8"/>
        <rFont val="Arial"/>
        <family val="2"/>
        <charset val="238"/>
      </rPr>
      <t>bojlera PTV</t>
    </r>
    <r>
      <rPr>
        <sz val="8"/>
        <rFont val="Arial"/>
        <family val="2"/>
        <charset val="238"/>
      </rPr>
      <t xml:space="preserve"> i izmjenjivača topline. Radovi obuhvaćaju: ispuštanje vode iz bojlera, demontaža poklopca revizionog otvora, mehaničko i po potrebi kemijsko čišćenje bojlera. Pranje, dezinfekcija bojlera radi zaštite od LEGIONELLA-e. Montaža poklopaca uz izmjenu brtvi, zapunjavanje i tlačna proba bojlera.
</t>
    </r>
    <r>
      <rPr>
        <b/>
        <sz val="8"/>
        <rFont val="Arial"/>
        <family val="2"/>
        <charset val="238"/>
      </rPr>
      <t>Pločasti izmjenjivač</t>
    </r>
    <r>
      <rPr>
        <sz val="8"/>
        <rFont val="Arial"/>
        <family val="2"/>
        <charset val="238"/>
      </rPr>
      <t xml:space="preserve">, demontaža, vađenje, mehaničko i kemijsko čišćenje ploča od kamenca sredstvom neškodljivim za inox, neutralizacija kisele otopine, ispiranje. Montaža, tlačna proba. Po potrebi zamjena brtvi. </t>
    </r>
  </si>
  <si>
    <r>
      <t xml:space="preserve">Sanitarni čvor br. 2. 
</t>
    </r>
    <r>
      <rPr>
        <sz val="8"/>
        <rFont val="Arial"/>
        <family val="2"/>
        <charset val="238"/>
      </rPr>
      <t xml:space="preserve">Mehaničko, kemijsko čišćenje i dezinfekcija </t>
    </r>
    <r>
      <rPr>
        <b/>
        <sz val="8"/>
        <rFont val="Arial"/>
        <family val="2"/>
        <charset val="238"/>
      </rPr>
      <t>bojlera PTV</t>
    </r>
    <r>
      <rPr>
        <sz val="8"/>
        <rFont val="Arial"/>
        <family val="2"/>
        <charset val="238"/>
      </rPr>
      <t xml:space="preserve"> i izmjenjivača topline. Radovi obuhvaćaju: ispuštanje vode iz bojlera, demontaža poklopca revizionog otvora, mehaničko i po potrebi kemijsko čišćenje bojlera. Pranje, dezinfekcija bojlera radi zaštite od LEGIONELLA-e. Montaža poklopaca uz izmjenu brtvi, zapunjavanje i tlačna proba bojlera.</t>
    </r>
  </si>
  <si>
    <r>
      <t xml:space="preserve">Sanitarni čvor br. 3.
</t>
    </r>
    <r>
      <rPr>
        <sz val="8"/>
        <rFont val="Arial"/>
        <family val="2"/>
        <charset val="238"/>
      </rPr>
      <t xml:space="preserve">Mehaničko, kemijsko čišćenje i dezinfekcija </t>
    </r>
    <r>
      <rPr>
        <b/>
        <sz val="8"/>
        <rFont val="Arial"/>
        <family val="2"/>
        <charset val="238"/>
      </rPr>
      <t>bojlera PTV</t>
    </r>
    <r>
      <rPr>
        <sz val="8"/>
        <rFont val="Arial"/>
        <family val="2"/>
        <charset val="238"/>
      </rPr>
      <t xml:space="preserve">. Radovi obuhvaćaju: ispuštanje vode iz bojlera, demontaža poklopca revizionog otvora, mehaničko i po potrebi kemijsko čišćenje bojlera. Pranje, dezinfekcija bojlera radi zaštite od LEGIONELLA-e. Montaža poklopaca uz izmjenu brtvi, zapunjavanje i tlačna proba bojlera.
</t>
    </r>
    <r>
      <rPr>
        <b/>
        <sz val="8"/>
        <rFont val="Arial"/>
        <family val="2"/>
        <charset val="238"/>
      </rPr>
      <t>Pločasti izmjenjivač</t>
    </r>
    <r>
      <rPr>
        <sz val="8"/>
        <rFont val="Arial"/>
        <family val="2"/>
        <charset val="238"/>
      </rPr>
      <t xml:space="preserve">, demontaža, vađenje, mehaničko i kemijsko čišćenje ploča od kamenca sredstvom neškodljivim za inox, neutralizacija kisele otopine, ispiranje. Montaža, tlačna proba. Po potrebi zamjena brtvi. </t>
    </r>
  </si>
  <si>
    <r>
      <t xml:space="preserve">Depandansa Moj Mir.
</t>
    </r>
    <r>
      <rPr>
        <sz val="8"/>
        <rFont val="Arial"/>
        <family val="2"/>
        <charset val="238"/>
      </rPr>
      <t xml:space="preserve">Mehaničko, kemijsko čišćenje i dezinfekcija </t>
    </r>
    <r>
      <rPr>
        <b/>
        <sz val="8"/>
        <rFont val="Arial"/>
        <family val="2"/>
        <charset val="238"/>
      </rPr>
      <t>bojlera PTV</t>
    </r>
    <r>
      <rPr>
        <sz val="8"/>
        <rFont val="Arial"/>
        <family val="2"/>
        <charset val="238"/>
      </rPr>
      <t xml:space="preserve"> i izmjenjivača topline. Radovi obuhvaćaju: ispuštanje vode iz bojlera, demontaža poklopca revizionog otvora, mehaničko i po potrebi kemijsko čišćenje bojlera. Pranje, dezinfekcija bojlera radi zaštite od LEGIONELLA-e. Montaža poklopaca uz izmjenu brtvi, zapunjavanje i tlačna proba bojlera.</t>
    </r>
  </si>
  <si>
    <r>
      <t xml:space="preserve">Sanitarni čvor br. 1.
</t>
    </r>
    <r>
      <rPr>
        <sz val="8"/>
        <rFont val="Arial"/>
        <family val="2"/>
        <charset val="238"/>
      </rPr>
      <t xml:space="preserve">Mehaničko, kemijsko čišćenje i dezinfekcija </t>
    </r>
    <r>
      <rPr>
        <b/>
        <sz val="8"/>
        <rFont val="Arial"/>
        <family val="2"/>
        <charset val="238"/>
      </rPr>
      <t>bojlera PTV</t>
    </r>
    <r>
      <rPr>
        <sz val="8"/>
        <rFont val="Arial"/>
        <family val="2"/>
        <charset val="238"/>
      </rPr>
      <t xml:space="preserve"> i izmjenjivača topline. Radovi obuhvaćaju: ispuštanje vode iz bojlera, demontaža poklopca revizionog otvora, mehaničko i po potrebi kemijsko čišćenje bojlera. Pranje, dezinfekcija bojlera radi zaštite od LEGIONELLA-e. Montaža poklopaca uz izmjenu brtvi, zapunjavanje i tlačna proba bojlera.
</t>
    </r>
    <r>
      <rPr>
        <b/>
        <sz val="8"/>
        <rFont val="Arial"/>
        <family val="2"/>
        <charset val="238"/>
      </rPr>
      <t>Pločasti izmjenjivač</t>
    </r>
    <r>
      <rPr>
        <sz val="8"/>
        <rFont val="Arial"/>
        <family val="2"/>
        <charset val="238"/>
      </rPr>
      <t xml:space="preserve">, demontaža, vađenje, mehaničko i kemijsko čišćenje ploča od kamenca sredstvom neškodljivim za inox, neutralizacija kisele otopine, ispiranje. Montaža, tlačna proba. Po potrebi zamjena brtvi. </t>
    </r>
  </si>
  <si>
    <r>
      <t xml:space="preserve">Sanitarni čvor br. 2.
</t>
    </r>
    <r>
      <rPr>
        <sz val="8"/>
        <rFont val="Arial"/>
        <family val="2"/>
        <charset val="238"/>
      </rPr>
      <t xml:space="preserve">Mehaničko, kemijsko čišćenje i dezinfekcija </t>
    </r>
    <r>
      <rPr>
        <b/>
        <sz val="8"/>
        <rFont val="Arial"/>
        <family val="2"/>
        <charset val="238"/>
      </rPr>
      <t>bojlera PTV</t>
    </r>
    <r>
      <rPr>
        <sz val="8"/>
        <rFont val="Arial"/>
        <family val="2"/>
        <charset val="238"/>
      </rPr>
      <t xml:space="preserve"> i izmjenjivača topline. Radovi obuhvaćaju: ispuštanje vode iz bojlera, demontaža poklopca revizionog otvora, mehaničko i po potrebi kemijsko čišćenje bojlera. Pranje, dezinfekcija bojlera radi zaštite od LEGIONELLA-e. Montaža poklopaca uz izmjenu brtvi, zapunjavanje i tlačna proba bojlera.</t>
    </r>
  </si>
  <si>
    <r>
      <t xml:space="preserve">Sanitarni čvor br. 4.
</t>
    </r>
    <r>
      <rPr>
        <sz val="8"/>
        <rFont val="Arial"/>
        <family val="2"/>
        <charset val="238"/>
      </rPr>
      <t xml:space="preserve">Mehaničko, kemijsko čišćenje i dezinfekcija </t>
    </r>
    <r>
      <rPr>
        <b/>
        <sz val="8"/>
        <rFont val="Arial"/>
        <family val="2"/>
        <charset val="238"/>
      </rPr>
      <t>bojlera PTV</t>
    </r>
    <r>
      <rPr>
        <sz val="8"/>
        <rFont val="Arial"/>
        <family val="2"/>
        <charset val="238"/>
      </rPr>
      <t xml:space="preserve"> i izmjenjivača topline. Radovi obuhvaćaju: ispuštanje vode iz bojlera, demontaža poklopca revizionog otvora, mehaničko i po potrebi kemijsko čišćenje bojlera. Pranje, dezinfekcija bojlera radi zaštite od LEGIONELLA-e. Montaža poklopaca uz izmjenu brtvi, zapunjavanje i tlačna proba bojlera. 
</t>
    </r>
    <r>
      <rPr>
        <b/>
        <sz val="8"/>
        <rFont val="Arial"/>
        <family val="2"/>
        <charset val="238"/>
      </rPr>
      <t>Pločasti izmjenjivač</t>
    </r>
    <r>
      <rPr>
        <sz val="8"/>
        <rFont val="Arial"/>
        <family val="2"/>
        <charset val="238"/>
      </rPr>
      <t xml:space="preserve">, demontaža, vađenje, mehaničko i kemijsko čišćenje ploča od kamenca sredstvom neškodljivim za inox, neutralizacija kisele otopine, ispiranje. Montaža, tlačna proba. Po potrebi zamjena brtvi. </t>
    </r>
  </si>
  <si>
    <r>
      <rPr>
        <b/>
        <sz val="8"/>
        <rFont val="Arial"/>
        <family val="2"/>
        <charset val="238"/>
      </rPr>
      <t>Sanitarni čvor br. 1.</t>
    </r>
    <r>
      <rPr>
        <sz val="8"/>
        <rFont val="Arial"/>
        <family val="2"/>
        <charset val="238"/>
      </rPr>
      <t xml:space="preserve">
Mehaničko, kemijsko čišćenje i dezinfekcija bojlera PTV i izmjenjivača topline. Radovi obuhvaćaju: ispuštanje vode iz bojlera, demontaža poklopca revizionog otvora, mehaničko i po potrebi kemijsko čišćenje bojlera.  Pranje, dezinfekcija bojlera radi zaštite od LEGIONELLA-e. Montaža poklopaca uz izmjenu brtvi, zapunjavanje i tlačna proba bojlera. </t>
    </r>
  </si>
  <si>
    <r>
      <t xml:space="preserve">Sanitarni čvor br. 2.
</t>
    </r>
    <r>
      <rPr>
        <sz val="8"/>
        <rFont val="Arial"/>
        <family val="2"/>
        <charset val="238"/>
      </rPr>
      <t xml:space="preserve">Mehaničko, kemijsko čišćenje i dezinfekcija bojlera PTV i izmjenjivača topline u kotlovnici restorana. Radovi obuhvaćaju: ispuštanje vode iz bojlera, demontaža poklopca revizionog otvora, mehaničko i po potrebi kemijsko čišćenje bojlera.  Pranje, dezinfekcija bojlera radi zaštite od LEGIONELLA-e. Montaža poklopaca uz izmjenu brtvi, zapunjavanje i tlačna proba bojlera. </t>
    </r>
  </si>
  <si>
    <r>
      <t xml:space="preserve">Kuhinja
</t>
    </r>
    <r>
      <rPr>
        <sz val="8"/>
        <rFont val="Arial"/>
        <family val="2"/>
        <charset val="238"/>
      </rPr>
      <t xml:space="preserve">Mehaničko, kemijsko čišćenje i dezinfekcija bojlera PTV i izmjenjivača topline. Radovi obuhvaćaju: ispuštanje vode iz bojlera, demontaža poklopca revizionog otvora, mehaničko i po potrebi kemijsko čišćenje bojlera.  Pranje, dezinfekcija bojlera radi zaštite od LEGIONELLA-e. Montaža poklopaca uz izmjenu brtvi, zapunjavanje i tlačna proba bojlera. </t>
    </r>
  </si>
  <si>
    <r>
      <rPr>
        <b/>
        <sz val="8"/>
        <rFont val="Arial"/>
        <family val="2"/>
        <charset val="238"/>
      </rPr>
      <t>Čišćenje spremnika PTV-a 20m3.</t>
    </r>
    <r>
      <rPr>
        <sz val="8"/>
        <rFont val="Arial"/>
        <family val="2"/>
        <charset val="238"/>
      </rPr>
      <t xml:space="preserve"> Radovi obuhvaćaju: ispuštanje vode iz bojlera, demontaža poklopca revizionog otvora, mehaničko i po potrebi kemijsko čišćenje bojlera.  Pranje, dezinfekcija bojlera radi zaštite od LEGIONELLA-e. Montaža poklopaca uz izmjenu brtvi, zapunjavanje i tlačna proba bojlera. </t>
    </r>
  </si>
  <si>
    <r>
      <t xml:space="preserve">Čišćenje spremnika PTV-a 15m3. </t>
    </r>
    <r>
      <rPr>
        <sz val="8"/>
        <rFont val="Arial"/>
        <family val="2"/>
        <charset val="238"/>
      </rPr>
      <t xml:space="preserve">Radovi obuhvaćaju: ispuštanje vode iz bojlera, demontaža poklopca revizionog otvora, mehaničko i po potrebi kemijsko čišćenje bojlera.  Pranje, dezinfekcija bojlera radi zaštite od LEGIONELLA-e. Montaža poklopaca uz izmjenu brtvi, zapunjavanje i tlačna proba bojlera. </t>
    </r>
  </si>
  <si>
    <r>
      <t>Bazen Chill'out:</t>
    </r>
    <r>
      <rPr>
        <sz val="8"/>
        <rFont val="Arial"/>
        <family val="2"/>
        <charset val="238"/>
      </rPr>
      <t xml:space="preserve"> Mehaničko, kemijsko čišćenje i dezinfekcija bojlera PTV, kemijsko čišćenje solarnog sustava s adekvatnim kemijskim sredstvom</t>
    </r>
  </si>
  <si>
    <r>
      <t>Sanitarni čvor br. 1.:</t>
    </r>
    <r>
      <rPr>
        <sz val="8"/>
        <rFont val="Arial"/>
        <family val="2"/>
        <charset val="238"/>
      </rPr>
      <t xml:space="preserve"> Mehaničko, kemijsko čišćenje i dezinfekcija bojlera PTV, kemijsko čišćenje solarnog sustava s adekvatnim kemijskim sredstvom</t>
    </r>
  </si>
  <si>
    <r>
      <t>Sanitarni čvor br. 2.:</t>
    </r>
    <r>
      <rPr>
        <sz val="8"/>
        <rFont val="Arial"/>
        <family val="2"/>
        <charset val="238"/>
      </rPr>
      <t xml:space="preserve"> Mehaničko, kemijsko čišćenje i dezinfekcija bojlera PTV, kemijsko čišćenje solarnog sustava s adekvatnim kemijskim sredstvom</t>
    </r>
  </si>
  <si>
    <r>
      <t>Sanitarni čvor br. 3.:</t>
    </r>
    <r>
      <rPr>
        <sz val="8"/>
        <rFont val="Arial"/>
        <family val="2"/>
        <charset val="238"/>
      </rPr>
      <t xml:space="preserve"> Mehaničko, kemijsko čišćenje i dezinfekcija bojlera PTV, kemijsko čišćenje solarnog sustava s adekvatnim kemijskim sredstvom</t>
    </r>
  </si>
  <si>
    <r>
      <t>Sanitarni čvor br. 4.:</t>
    </r>
    <r>
      <rPr>
        <sz val="8"/>
        <rFont val="Arial"/>
        <family val="2"/>
        <charset val="238"/>
      </rPr>
      <t xml:space="preserve"> Mehaničko, kemijsko čišćenje i dezinfekcija bojlera PTV, kemijsko čišćenje solarnog sustava s adekvatnim kemijskim sredstvom</t>
    </r>
  </si>
  <si>
    <r>
      <t>Sanitarni čvor br. 5.:</t>
    </r>
    <r>
      <rPr>
        <sz val="8"/>
        <rFont val="Arial"/>
        <family val="2"/>
        <charset val="238"/>
      </rPr>
      <t xml:space="preserve"> Mehaničko, kemijsko čišćenje i dezinfekcija bojlera PTV, kemijsko čišćenje solarnog sustava s adekvatnim kemijskim sredstvom</t>
    </r>
  </si>
  <si>
    <t>JM</t>
  </si>
  <si>
    <t>Kol</t>
  </si>
  <si>
    <t>JC</t>
  </si>
  <si>
    <t>PONUDITELJ:</t>
  </si>
  <si>
    <t>PONUDA br:</t>
  </si>
  <si>
    <t>Datum i mjesto:</t>
  </si>
  <si>
    <r>
      <t xml:space="preserve">Sanitarni čvor br. 6.
 </t>
    </r>
    <r>
      <rPr>
        <sz val="8"/>
        <rFont val="Arial"/>
        <family val="2"/>
        <charset val="238"/>
      </rPr>
      <t xml:space="preserve">Mehaničko, kemijsko čišćenje i dezinfekcija </t>
    </r>
    <r>
      <rPr>
        <b/>
        <sz val="8"/>
        <rFont val="Arial"/>
        <family val="2"/>
        <charset val="238"/>
      </rPr>
      <t>bojlera PTV</t>
    </r>
    <r>
      <rPr>
        <sz val="8"/>
        <rFont val="Arial"/>
        <family val="2"/>
        <charset val="238"/>
      </rPr>
      <t>. Radovi obuhvaćaju: ispuštanje vode iz bojlera, demontaža poklopca revizionog otvora, mehaničko i po potrebi kemijsko čišćenje bojlera. Pranje, dezinfekcija bojlera radi zaštite od LEGIONELLA-e. Montaža poklopaca uz izmjenu brtvi, zapunjavanje i tlačna proba bojlera.</t>
    </r>
    <r>
      <rPr>
        <b/>
        <sz val="10"/>
        <rFont val="Arial CE"/>
        <charset val="238"/>
      </rPr>
      <t/>
    </r>
  </si>
  <si>
    <t>10.</t>
  </si>
  <si>
    <t>Pločasti izmjenjivač rastavljiv CIAT PWA18.11 ( 59 PLAQUEST)-O gumice</t>
  </si>
  <si>
    <t>ENERGANA PUNTA</t>
  </si>
  <si>
    <t xml:space="preserve">Čišćenje spremnika PTV-a 25m3. Radovi obuhvaćaju: demontaža i montaža skele za ulaz i izlaz iz spremnika, prema potrebi zamjena dotrajalih vijaka novima; mehaničko i kemijsko čišćenje spremnika i pratećih ulazno / izlaznih cijevi; vađenje i posisavanje taloga; pranje V. T. uređajem do kvalitete izlazinih voda do kvalitete iz vodovodne mreže, uz mjerenje električne provodljivosti; dezinfekcija spremnika radi sprječavanje pojave Legionelle; izrada i montaža novih brtvi,  te zatvaranje poklopaca. 
</t>
  </si>
  <si>
    <t>Spremnik 25000 l</t>
  </si>
  <si>
    <t xml:space="preserve">Čišćenje pločastog izmjenjivača. Radovi obuhvaćaju: odvajanje izmjenjivača iz sustava, montaža provizornih priključaka; čišćenje od kamenca vanjskom pumpom u cirkulaciji kiselinskom otopinom koja nije štetna za materijla izmjenjivača; praćenje postupka kemijskim analizama; ispiranje izmjenjivača do kvalitete vode izlaz=ulaz, mjerenje el. provodljivosti; prihvat i neutralizacija kiselih otpadnih voda prije ispuštanja u kanalizaciju uz potrebna mjerenja; cirkulacija otopinom dezificijensa radi zaštite izmjenjivača od legionelle.
</t>
  </si>
  <si>
    <t>Pločasti izmjenjivač PIREKO, tip FP40-57-1 NH za PTV</t>
  </si>
  <si>
    <t xml:space="preserve">Čišćenje pločastog izmjenjivača topline. Čišćenje se odnosi na stranu morske vode, a radi odstranjivanja kamenca, školjki, pijeska i algi. Čišćenje podrazumijeva: demontaža redukcija iza ventila te montaža pripremljenih priključaka; čišćenje izmjenjivača vanjskom pumpom u cirkulaciji kiselinskom otopinom; zaštita materijala izmjenjivača kvalitetnim inhibitorom; praćenje postupka analizama; prihvat i neutralizacija kiselih otpadnih voda uz potrebna mjerenja prije ispuštanja u kanalizaciju; ispiranje izmjenjivača do kvalitete vode ulaz-izlaz, mjerenje pH vrijednosti; montaža stalne opreme, zapunjavanje i tlačna proba.
</t>
  </si>
  <si>
    <t>Pločasti izmjenjivač topline, IMP, tip VT40P-174/86</t>
  </si>
  <si>
    <t>EP</t>
  </si>
  <si>
    <t>PC: Energana Punta</t>
  </si>
  <si>
    <t>OPĆE NAPOMENE:</t>
  </si>
  <si>
    <t xml:space="preserve">Opća napomena je sastavni dio svih opisa stavaka troškovnika. </t>
  </si>
  <si>
    <t>Prije izvedbe, narudžbe ili bilo kojeg početka rada izvođač radova obavezno je dužan na licu mjesta uzeti sve potrebe mjere, kote i svu izmjeru potrebnu za izradu stavke. Naznačene mjere u troškovniku su približne, ali ne i točne.</t>
  </si>
  <si>
    <t xml:space="preserve"> Jedinična cijena sadrži:
- sav potreban rad, energiju i materijal za izvršenje stavke, a sve do pune funkcije
- sve potrebne prijenose i transporte u vertikalnom i horizontalnom smislu
- svo potrebno deponiranje na deponiju koju odredi Investitor odnosno nadzorni inženjer i/ili odvoz na javnu registriranu deponiju, kao i zapisničku primopredaju demontiranog materijala, za stavku gdje se to zahtjeva
- svo potrebno osiguranje okolnih površina i prostora te svu potrebnu zaštitu u smislu sprečavanja okolnih oštećenja
- svo potrebno čišćenje nakon izvršenja stavke, te odvoz šute smeća i otpada sa deponiranjem na za to registriranu deponiju
- sav potrebni atestni i certificirajući materijal
- svo potrebno ispitivanje kvalitete ugrađenog materijala 
- sve organizacijske troškove gradilišta</t>
  </si>
  <si>
    <t>Dostavljanjem ponude izvođač prihvaća opće i ugovorne uvijete poslovne suradnje s Plava laguna d.d.</t>
  </si>
  <si>
    <t>Prije dostavljanja ponuda Ponuditelj je dužan pregledati objekte i razjasniti s naručiteljem sve stavke, naknadni radovi se ne prihvaćaju.</t>
  </si>
  <si>
    <t>Izvođač je u obavezi ispuniti sve stavke troškovnika.</t>
  </si>
  <si>
    <t>Predmetne količine u troškovniku su približne te Naručitelj zadržava pravo izmjene iste uz prihvaćanje jedinične cijene ponuditelja bez obzira na konačne količine koje će se ugovoriti.</t>
  </si>
  <si>
    <t>Na predmetne cijene obračunava se PDV-u sukladno zakonu.</t>
  </si>
  <si>
    <t>Za predmetne radove izvođač je dužan voditi popis.
Obračun se vrši prema stvarno ugrađenom materijalu koji je ranije odobren od nadzornog inženjera.</t>
  </si>
  <si>
    <t>J)</t>
  </si>
  <si>
    <t>KOTLOVNICA KATORO</t>
  </si>
  <si>
    <t>Demontaža priključaka vrelovoda grijalice, demontaža-vađenje grijalice iz bojlera, mehaničko i kemijsko čišćenje grijalice i bojlera od kamenca i  hrđe, ispiranje, neutralizacija otpadne i kisele otopine uz prethodna mjerenja, dezinfekciju bojlera i grijalice, izrada novih brtvi I poklopaca grijalice I priključaka, dobava I montaža skele, eliminiranje cijevi grijalica koje propuštaju na metalnim čepovima, montaža novih elemenata, punjenje bojlera vodom I tlačna proba.</t>
  </si>
  <si>
    <t>KK</t>
  </si>
  <si>
    <t>J) UKUPNO, kn</t>
  </si>
  <si>
    <t>HC</t>
  </si>
  <si>
    <t>HOTEL CORAL</t>
  </si>
  <si>
    <t xml:space="preserve">Čišćenje spremnika PTV-a 5m3. Radovi obuhvaćaju: ispuštanje vode iz bojlera, demontaža poklopca revizionog otvora, mehaničko i po potrebi kemijsko čišćenje bojlera. Pranje, dezinfekcija bojlera radi zaštite od LEGIONELLA-e. Montaža poklopaca uz izmjenu brtvi, zapunjavanje i tlačna proba bojlera.
</t>
  </si>
  <si>
    <t xml:space="preserve">Demontaža, čišćenje izmjenjivača od kamenca u cirkulaciji sredstvom neškodljivim za inox uz analize sa primarne i sekundarne strane. Neutralizacija kisele otopine, ispiranje, dezinfekcija. Montaža, tlačna proba.
</t>
  </si>
  <si>
    <t>Ploćasti izmjenjivač - nerastavljivi</t>
  </si>
  <si>
    <t>Pločasti izmjenjivač</t>
  </si>
  <si>
    <t>CIJEV PARE IZ Cu, OD KOTLA DO SAUNE</t>
  </si>
  <si>
    <t>Čišćenje kiselinskom otopinom, bez cirkulacije, metodom "jedamput skroz". Postupak se ponavlja 2-3 puta uz potrebna mjerenja. Neutralizacija i ispiranje cijevi do čistog i neutralnog.</t>
  </si>
  <si>
    <t>K)</t>
  </si>
  <si>
    <t>K) UKUPNO, kn</t>
  </si>
  <si>
    <t>PC: Kotlovnica Katoro</t>
  </si>
  <si>
    <t>PC: Hotel Coral</t>
  </si>
  <si>
    <t>Dobava i montaža rezervnih dijelova pločastog izmjenjivača PWA 35 1/1 (ser.no. 00062185/0001), proizvod Ciat. Proizvod -4203902 – Brtva PWAR35 GROOVE H3.25</t>
  </si>
  <si>
    <t>Dobava i montaža rezervnih dijelova pločastog izmjenjivača IMP, tip VT40P-174/86. Proizvod Brtva FP 40; NBR HT.</t>
  </si>
  <si>
    <t>Dobava i montaža rezervnih dijelova pločastog izmjenjivača IMP, tip VT40P-174/86. Proizvod Brtva startne ploče FP 40; NBR HT.</t>
  </si>
  <si>
    <t>HOTEL MEDITERAN</t>
  </si>
  <si>
    <t>HM</t>
  </si>
  <si>
    <t>Demontaža svih priključnih cijevi toplovodne grijalice te demontaža izmjenivača topline  na bojleru  volumena 4 m3  površine grijalice 15 m2  od Cu cijevi mehaničko i kemijsko čiščenje kamenca, tlačna proba zamijena brtvi te ponovna montaža uključeno pražnjenje  i punjenje instalacije odvoz kamenca na deponij.</t>
  </si>
  <si>
    <t>Demontaža i čiščenje mehaničko, kemijsko pločastog izmjenivača  proizvođač CIAT tip PWA 18, zamjena brtvi te ponovna montaža.</t>
  </si>
  <si>
    <t xml:space="preserve">Čišćenje spremnika potrošne tople vode i izmjenjivača topline u objektima PLAVA LAGUNA d.d. – destinacija Umag. </t>
  </si>
  <si>
    <t xml:space="preserve">Pražnjenje instalacije, demontaža sigurnosnih ventila  baždarenje s izradom izvješća o izvršenim radovima od ovlaštene ustanove </t>
  </si>
  <si>
    <t>NO 32 6 bara</t>
  </si>
  <si>
    <t>Apartmansko naselje Bellevue</t>
  </si>
  <si>
    <t>ANB</t>
  </si>
  <si>
    <t xml:space="preserve"> Pražnjenje vode, odspajanje električnih grijača, demontaža prirubnice bojlera, čiščenje kamenca, demontaža oštečenih električnih grijača  4 kom snage 3kW 5/4", zamjena brte te ponovna montaža volumena 1m3.</t>
  </si>
  <si>
    <t xml:space="preserve">Pražnjenje vode, odspajanje električnih grijača, demontaža prirubnice bojlera, čiščenje kamenca, demontaža oštečenih električnih grijača snage 3kw 5/4", 21 kom zamjena brtve te ponovna montaža volumena 4m3. </t>
  </si>
  <si>
    <t>Pražnjenje instalacije te odspajanje primarnog i sekundarnog kruga  spiralnog stojećeg izmjenivača topline proizvođač IMP, kemijsko i mehaničko čišćenje, zamjena brtvi te ponovna montaža kapaciteta 350 kw</t>
  </si>
  <si>
    <r>
      <t>ploćasti izmjenjivač IT1</t>
    </r>
    <r>
      <rPr>
        <sz val="8"/>
        <rFont val="Arial"/>
        <family val="2"/>
        <charset val="238"/>
      </rPr>
      <t xml:space="preserve"> - toplinski učin 50 kW   Tip  </t>
    </r>
    <r>
      <rPr>
        <b/>
        <sz val="8"/>
        <rFont val="Arial"/>
        <family val="2"/>
        <charset val="238"/>
      </rPr>
      <t>PWB 2+ 11 43 H00 (0,5 mm)</t>
    </r>
  </si>
  <si>
    <r>
      <t>pločasti izmjenjivač IT2</t>
    </r>
    <r>
      <rPr>
        <sz val="8"/>
        <rFont val="Arial"/>
        <family val="2"/>
        <charset val="238"/>
      </rPr>
      <t xml:space="preserve"> - toplinski učin 60 kW 
  Tip  </t>
    </r>
    <r>
      <rPr>
        <b/>
        <sz val="8"/>
        <rFont val="Arial"/>
        <family val="2"/>
        <charset val="238"/>
      </rPr>
      <t>PWB 2+ 11 57 H00 (0.5mm)</t>
    </r>
  </si>
  <si>
    <t xml:space="preserve">Pražnjenje instalacije, demontaža sigurnosnih ventila  baždarenje s izradom izvješća o izvršenim radovima od ovlaštene ustanove. </t>
  </si>
  <si>
    <t>NO 6/4  6,0 bara</t>
  </si>
  <si>
    <t>NO 1"  3,5 bara</t>
  </si>
  <si>
    <t>kpl</t>
  </si>
  <si>
    <t>HOTEL GALIJOT</t>
  </si>
  <si>
    <t xml:space="preserve">Pražnjenje instalacije bojlera tople sanitarne vode, demontaža svih priključnih cijevi toplovodnih grijalica sa izolacijom te demontaža izmjenivača topline  bojler  V= 4 m3, ogrijevna površina izmjenivača 10 m2 i 5 m2,  mehaničko i kemijsko čiščenje kamenca tlačna proba, zamijena brtvi te ponovna montaža uključeno pražnjenje  i punjenje instalacije, zapisnik o izvršenim radovima kao i odvoz kamenca na deponij. </t>
  </si>
  <si>
    <t>HG</t>
  </si>
  <si>
    <t>NO 40 3 bara</t>
  </si>
  <si>
    <t>NO 25 7 bara</t>
  </si>
  <si>
    <t>NO 20 6 bara</t>
  </si>
  <si>
    <t>HOTEL ZORNA</t>
  </si>
  <si>
    <t>HZ</t>
  </si>
  <si>
    <t>Demontaža i čiščenje mehaničko i kemijsko pločastog izmjenivača snage 400 kw zamjena brtvi te ponovna montaža.</t>
  </si>
  <si>
    <t>Demontaža prirubnice na spremniku tople potrošne vode  V= 4 m3 čiščenje kamenca, pranje stijenki zamijena brtvi te ponovna montaža uključeno pražnjenje i punjenje instalacije čišćenje kotlovnice sa odvozom kamenca na deponij.</t>
  </si>
  <si>
    <t>Pražnjenje instalacije, demontaža  sigurnosnog ventila baždarenje od strane ovlaštene ustanove  te ponovna montaža.</t>
  </si>
  <si>
    <t>NO 40, 6 bara</t>
  </si>
  <si>
    <t>NO 32, 3 bara</t>
  </si>
  <si>
    <t>HOTEL GRAN VISTA</t>
  </si>
  <si>
    <t>HGV</t>
  </si>
  <si>
    <t>Demontaža prirubnice na spremniku tople potrošne vode  V= 2,5 m3 čiščenje kamenca, pranje ispiranjepranje stijenki zamijena brtvi te ponovna montaža uključeno pražnjenje  i punjenje instalacije kao i odvoz kamenca na deponij.</t>
  </si>
  <si>
    <t>NO 32 7 bara</t>
  </si>
  <si>
    <t>NO 25 3 bara</t>
  </si>
  <si>
    <t>PARK RESORT NASELJE</t>
  </si>
  <si>
    <t>PRN</t>
  </si>
  <si>
    <t xml:space="preserve">Pražnjenje instalacije spremnika potrošne tople vode, skidanje izolacije eurobates u oblozi aluminijskog lima sa prirubnica, demontaža prirubnice bojlera, čiščenje bojlera od kamenca sa odvozom na deponij, zamjena brtvi te ponovna montaža prirubnice i izolacije, volumena 6 m3: </t>
  </si>
  <si>
    <t>Kemijsko čišćenje sekundara pločastog izmjenivača sanitarne tople vode.</t>
  </si>
  <si>
    <t>snage 360 kw (oznake PIT 2)</t>
  </si>
  <si>
    <t>snage 75 kw (oznake PIT 3)</t>
  </si>
  <si>
    <t>Stro.instalacije toplinska podstanica 1 (TS1)</t>
  </si>
  <si>
    <t>Strojarske instalacije toplinska podstanica 2 (TS2)</t>
  </si>
  <si>
    <t>NO 40 7 bara</t>
  </si>
  <si>
    <t>PERSONALNI DOM UNIVERZAL - BIJELA UVALA</t>
  </si>
  <si>
    <t xml:space="preserve">Pražnjenje instalacije bojlera tople sanitarne vode, demontaža svih priključnih cijevi toplovodnih grijalica sa izolacijom te demontaža izmjenivača topline  bojler  V=3 m3, ogrijevna površina izmjenivača  5 m2,  mehaničko i kemijsko čiščenje kamenca,  zamijena brtvi te ponovna montaža. </t>
  </si>
  <si>
    <t>NO 32,  7 bara (navojni)</t>
  </si>
  <si>
    <t>NO 80, 3,5 bara na toplovodnom kotlu (prirubnički)</t>
  </si>
  <si>
    <t>PDU</t>
  </si>
  <si>
    <t>AC ULIKA</t>
  </si>
  <si>
    <t>ACU</t>
  </si>
  <si>
    <t>Demontaža, mehaničko, kemijsko čiščenje pločastog izmjenivača proizvođač CIAT tip PWB-4 + 11-041H00   seria ORC/2015795673 zamjena brtvi te ponovna montaža.</t>
  </si>
  <si>
    <t xml:space="preserve">Demontaža, mehaničko, kemijsko čiščenje pločastog izmjenivača proizvođač CIAT snage 350 kw </t>
  </si>
  <si>
    <t xml:space="preserve">Pražnjenje instalacije, odspajanje električnih grijača, demontaža prirubnice bojlera, čiščenje kamenca sa odvozom na deponij, zamjena brtvi te ponovna montaža, volumena 5 m3: </t>
  </si>
  <si>
    <t xml:space="preserve">Pražnjenje instalacije te  demontaža  sigurnosnog ventila, baždarenje od strane ovlaštene ustanove  te ponovna montaža komplet sa spojnim i brtvenim materijalom sa  izradom zapisnika od ovlaštene ustanove. </t>
  </si>
  <si>
    <t>NO 6/4", 7 bara</t>
  </si>
  <si>
    <t>NO 1", 3 bara</t>
  </si>
  <si>
    <t>Sanitarni čvor br.1 i 4</t>
  </si>
  <si>
    <t>Sanitarni čvor br.2</t>
  </si>
  <si>
    <t xml:space="preserve">Kemijskom čiščenje pločastog izmjenivača proizvođač CIAT tip PWB8+11 025H00  68 Kw i izmjenivača model PWB4+11 037H00 </t>
  </si>
  <si>
    <t xml:space="preserve">Pražnjenje instalacije te demontaža  sigurnosnog ventila, baždarenje od strane ovlaštene ustanove  te ponovna montaža komplet sa spojnim i brtvenim materijalom sa  izradom zapisnika od ovlaštene ustanove </t>
  </si>
  <si>
    <t>NO 5/4", 7 bara</t>
  </si>
  <si>
    <t>Sanitarni čvor br.5</t>
  </si>
  <si>
    <t>Pražnjenje bojlera PTV, odspajanje električnih grijača, demontaža prirubnice bojlera, čiščenje kamenca sa odvozom na deponij, zamjena brtvi te ponovna montaža, V= 4 m3</t>
  </si>
  <si>
    <t xml:space="preserve">Pražnjenje instalacije te  demontaža  sigurnosnog ventila, baždarenje od strane ovlaštene ustanove  te ponovna montaža komplet sa spojnim i brtvenim materijalom sa  izradom zapisnika od ovlaštene ustanove </t>
  </si>
  <si>
    <t xml:space="preserve">Kemijsko čiščenje pločastog izmjenivača tip XB 50 proizvod Danfos. tipXB51H-1 30 </t>
  </si>
  <si>
    <t>NO 3/4", 6 bara</t>
  </si>
  <si>
    <t>Sanitarni čvor br.6</t>
  </si>
  <si>
    <t xml:space="preserve">Pražnjenje instalacije, odspajanje elektro i vodovodne instalacije sa spremnika volumena 5m3, čiščenje kamenca, ispiranje, pažljivo iznašanje otpada iz podstanice te prijevoz na otpad. </t>
  </si>
  <si>
    <t>klp</t>
  </si>
  <si>
    <t xml:space="preserve">Kemijsko čiščenje pločastog izmjenivača tip XB 50 proizvod CIAT tip PWB -8+11 045H00 70 kW </t>
  </si>
  <si>
    <t>NO 6/4", 7bara</t>
  </si>
  <si>
    <t>AC ZELENA LAGUNA</t>
  </si>
  <si>
    <t>ACZL</t>
  </si>
  <si>
    <t xml:space="preserve">Pražnjenje spremnika vode, odspajanje električnih grijača, demontaža prirubnice spremnika tople sanitarne vode, čiščenje kamenca sa odvozom na deponij, zamjena brtvi te ponovna montaža,  V=5m3 </t>
  </si>
  <si>
    <t>Demontaža i čiščenje mehaničko i kemijsko pločastog izmjenivača proizvođač Zimlet Italija snage 300 kw  zamjena brtvi te ponovna montaža.</t>
  </si>
  <si>
    <t xml:space="preserve">Pražnjenje instalacije te  demontaža sigurnosnog ventila, baždarenje od strane ovlaštene ustanove  te ponovna montaža komplet sa spojnim i brtvenim materijalom sa  izradom zapisnika od ovlaštene ustanove </t>
  </si>
  <si>
    <t xml:space="preserve">Sanitarni  čvor br.2 </t>
  </si>
  <si>
    <t xml:space="preserve">Pražnjenje spremnika PTV, odspajanje električnih grijača, demontaža prirubnice spremnika tople sanitarne vode, čiščenje kamenca sa odvozom na deponij, zamjena brtvi te ponovna montaža,V 4m3 </t>
  </si>
  <si>
    <t>NO 1", 7 bara</t>
  </si>
  <si>
    <t xml:space="preserve">Sanitarni čvor br.1 </t>
  </si>
  <si>
    <t xml:space="preserve">Sanitarni čvor br.3 </t>
  </si>
  <si>
    <t>Pražnjenje instalacije, odspajanje električnih grijača, demontaža prirubnice bojlera, čiščenje kamenca sa odvozom na deponij, zamjena brtvi te ponovna montaža, V= 2 m3</t>
  </si>
  <si>
    <t xml:space="preserve">Sanitarni čvor br.4 </t>
  </si>
  <si>
    <t>Pražnjenje spremnika PTV odspajanje el. grijača, demontaža prirubnice, čiščenje kamenca, zamjena brtvi te ponovna montaža, V= 8 m3 i 10 m3</t>
  </si>
  <si>
    <t xml:space="preserve">Sanitarni čvor br.5 </t>
  </si>
  <si>
    <t>Pražnjenje spremnika PTV, odspajanje el. grijača, demontaža prirubnice, čiščenje kamenca sa odvozom na deponij, zamjena brtvi te ponovna montaža  volumena 8 m3</t>
  </si>
  <si>
    <t xml:space="preserve">Sanitarni čvor br.6 </t>
  </si>
  <si>
    <t xml:space="preserve">Pražnjenje instalacije te demontaža sigurnosnog ventila, baždarenje od strane ovlaštene ustanove  te ponovna montaža komplet sa spojnim i brtvenim materijalom sa  izradom zapisnika od ovlaštene ustanove: </t>
  </si>
  <si>
    <t>NO 1", 3bara</t>
  </si>
  <si>
    <t>AC BIJELA UVALA</t>
  </si>
  <si>
    <t>ACBU</t>
  </si>
  <si>
    <t xml:space="preserve">Sanitarni čvor br.2 </t>
  </si>
  <si>
    <t xml:space="preserve">Pražnjenje instalacije, odspajanje električnih grijača, demontaža prirubnice bojlera, čiščenje kamenca sa odvozom na deponij, zamjena brtvi te ponovna montaža,  V=5 m3. </t>
  </si>
  <si>
    <t>Demontaža i čiščenje mehaničko i kemijsko pločastog izmjenivača proizvođač Zimlet Italija i CIAT snage 300 kw, 250kw  zamjena brtvi te ponovna montaža.</t>
  </si>
  <si>
    <t xml:space="preserve">Pražnjenje instalacije te demontaža sigurnosnog ventila, baždarenje od strane ovlaštene ustanove  te ponovna montaža komplet sa spojnim i brtvenim materijalom sa  izradom zapisnika od ovlaštene ustanove </t>
  </si>
  <si>
    <t>5/4" 6 bara</t>
  </si>
  <si>
    <t>3/4" 3bara</t>
  </si>
  <si>
    <t xml:space="preserve">Sanitarni čvor br. 4 </t>
  </si>
  <si>
    <t>Pražnjenje instalacije, odspajanje el. grijača, demontaža prirubnice bojlera, čiščenje kamenca, zamjena brtvi te ponovna montaža, V 5m3</t>
  </si>
  <si>
    <t>NO 3/4", 3bara</t>
  </si>
  <si>
    <t xml:space="preserve">Sanitarni čvor br. 5 </t>
  </si>
  <si>
    <t>Pražnjenje spremnika PTV, odspajanje električnih grijača, demontaža prirubnice, čiščenje kamenca, zamjena brtvi te ponovna montaža, volumena 8m3</t>
  </si>
  <si>
    <t xml:space="preserve">Sanitarni čvor br. 7 </t>
  </si>
  <si>
    <t>Pražnjenje spremnika PTV, odspajanje električnih grijača, demontaža prirubnice, čiščenje kamenca, zamjena brtvi te ponovna montaža, V= 5m3</t>
  </si>
  <si>
    <t>Pražnjenje spremnika PTV, odspajanje električnih grijača, demontaža prirubnice, čiščenje kamenca, zamjena brtvi te ponovna montaža, V= 3m3</t>
  </si>
  <si>
    <t xml:space="preserve">Sanitarni čvor br. 8 </t>
  </si>
  <si>
    <t>Pražnjenje spremnika PTV, odspajanje električnih grijača, demontaža prirubnice, čiščenje kamenca, zamjena brtvi te ponovna montaža, volumena 5m3</t>
  </si>
  <si>
    <t xml:space="preserve">Demontaža i kemijsko čiščenje  pločastog izmjenivača proizvođač Coroivari model 4620  </t>
  </si>
  <si>
    <t>ACP</t>
  </si>
  <si>
    <t>Pražnjenje spremnika potrošne tople vode, odspajanje električnih grijača, demontaža prirubnice čiščenje kamenca sa odvozom na deponij, zamjena brtvi te ponovna montaža  volumena 3 m3.</t>
  </si>
  <si>
    <t xml:space="preserve">Kemijsko čiščenje pločastog izmjenivača tip XB 50 proizvod Danfos. </t>
  </si>
  <si>
    <t>AC PUNTICA</t>
  </si>
  <si>
    <t>PC: Hotel Mediteran</t>
  </si>
  <si>
    <t>PC: Apartmansko naselje Bellevue</t>
  </si>
  <si>
    <t>PC: Hotel Galijot</t>
  </si>
  <si>
    <t>PC: Hotel Zorna</t>
  </si>
  <si>
    <t>PC: Hotel Gran Vista</t>
  </si>
  <si>
    <t>PC: Park Resort naselje</t>
  </si>
  <si>
    <t>Personalni dom Univerzal - Bijela uvala</t>
  </si>
  <si>
    <t>PC: AC Ulika</t>
  </si>
  <si>
    <t>PC: AC Zelena laguna</t>
  </si>
  <si>
    <t>PC: AC Bijela uvala</t>
  </si>
  <si>
    <t>PC: AC Puntica</t>
  </si>
  <si>
    <t>11.</t>
  </si>
  <si>
    <t>12.</t>
  </si>
  <si>
    <t>13.</t>
  </si>
  <si>
    <t>14.</t>
  </si>
  <si>
    <t>15.</t>
  </si>
  <si>
    <t>L)</t>
  </si>
  <si>
    <t>HOTEL DELFIN</t>
  </si>
  <si>
    <t>Pražnjenje spremnika tople vode volumena 5 m3, odspajanje priklučaka pare i kondenzata,  vađenje  izmjenivača od čeličnih cijevi mehaničko i kemijsko čiščenje, tlačna proba  zamjenom brtvi  te ponovna montaža u cijenu uključiti čiščenje kotlovnice sa  odvozom kamenca na deponiju.</t>
  </si>
  <si>
    <t>Pražnjenje spremnika tople vode volumena 5 m3, odspajanje priklučaka pare i kondenzata,  vađenje  izmjenivača od INOX cijevi mehaničko i kemijsko čiščenje,  zamjenom brtvi  te ponovna montaža u cijenu uključiti čiščenje kotlovnice sa  odvozom kamenca na deponiju.</t>
  </si>
  <si>
    <t>Demontaža sigurnosnih ventila  baždarenje i izradom izvješća o izvršenim radovima od ovlaštene ustanove</t>
  </si>
  <si>
    <t>NO 100 sa tlakom otvaranje 0,5 bara</t>
  </si>
  <si>
    <t>NO 40 sa tlakom otvaranje 6 bara</t>
  </si>
  <si>
    <t>L) UKUPNO, kn</t>
  </si>
  <si>
    <t>HOTEL PARENTIUM</t>
  </si>
  <si>
    <t>M)</t>
  </si>
  <si>
    <t>M) UKUPNO, kn</t>
  </si>
  <si>
    <t xml:space="preserve">Demontaža i čišćenje mrežica filtera (hvatača nečistoće prirubničkih NP 16  na razvodnom kolektoru. U cijenu uključiti pražnjenje, punjenje instalacije, kompletno odzračivanje nakon završetka radova instalacije kao i zamjenu brtvi  dimenzije: od NO 65 do NO 200, Ucijenu uključiti skidanje, demontažu eurobates izolacije 2x 19 mm te ponovna izolacija nakon završetka radova. </t>
  </si>
  <si>
    <t>Demontaža i čiščenje mehaničko i kemijsko pločastog izmjenivača  zamjena brtvi te ponovna montaža proizvođač CIAT</t>
  </si>
  <si>
    <t>snage 300 kw</t>
  </si>
  <si>
    <t>snage 250 kw</t>
  </si>
  <si>
    <t>snage 200 kw</t>
  </si>
  <si>
    <t>snage 90 kw</t>
  </si>
  <si>
    <t>Demontaža sigurnosnog ventila na oprugu baždarenje kod ovlaštene osobe te ponovna montaža dimenzija:</t>
  </si>
  <si>
    <t>NO40, 3,5 bara</t>
  </si>
  <si>
    <t>NO40, 7 bara</t>
  </si>
  <si>
    <t>HOTEL ALBATROS</t>
  </si>
  <si>
    <t>N)</t>
  </si>
  <si>
    <t>Demontaža i čiščenje mehaničko, kemijsko pločastog izmjenjivača tip PWA 18.11-28 za predgrijavanje potrošne tople vode  proizvod CIAT  N 130 kW zamjena brtvi te ponovna montaža.</t>
  </si>
  <si>
    <t>Pražnjenje instalacije spremnika potrošne tople vode, otvaranje revizionih otvora gornjih i donjih, pranje i čiščenje kamenca  u bojleru i spiralnog izmjenivača proizvođač Buderus SU 100 volumena 1000 lit., zamjena brtvi (predvidjeti izradu priključaka za  pražnjenje sa gumenim crijevom u rešetku izvan kotlovnice).</t>
  </si>
  <si>
    <t>O)</t>
  </si>
  <si>
    <t>O) UKUPNO, kn</t>
  </si>
  <si>
    <t>Demontaža svih priključnih cijevi toplovodne grijalice te demontaža izmjenivača topline  na bojleru  volumena 5 m3  površine grijalice 5 m2  od bakarnih cijevi mehaničko i kemijsko čiščenje kamenca, tlačna proba, zamijena brtvi te ponovna montaža uključeno pražnjenje i punjenje instalacije, odvoz kamenca na deponij.</t>
  </si>
  <si>
    <t>Demontaža svih priključnih cijevi toplovodne grijalice te demontaža izmjenivača topline  na bojleru  volumena 2 m3  površine grijalice 4 m2  od bakarnih cijevi mehaničko i kemijsko čiščenje kamenca, tlačna proba,  zamijena brtvi te ponovna montaža uključeno pražnjenje  i punjenje instalacije kao i odvoz kamenca na deponij.</t>
  </si>
  <si>
    <t>Demontaža, mehaničko i kemijsko čiščenje  pločastog izmjenivača snage 250 kw tip CIAT  PWA 18 11,  zamjena brtvi te ponovna montaža.</t>
  </si>
  <si>
    <t>Demontaža, mehaničko i kemijsko čiščenje  pločastog izmjenivača snage 210 kw   zamjena brtvi te ponovna montaža.</t>
  </si>
  <si>
    <t>HOTEL PLAVI</t>
  </si>
  <si>
    <t>P)</t>
  </si>
  <si>
    <t>P) UKUPNO, kn</t>
  </si>
  <si>
    <t>Demontaža prirubnice na spremniku tople potrošne vode  V= 2,5 m3   čiščenje kamenca, pranje stijenki zamijena brtvi te ponovna montaža uključeno pražnjenje  i punjenje instalacije kao i odvoz kamenca na deponij sa izradom izvjeća o izvršenim radovima.</t>
  </si>
  <si>
    <t>Pražnjenje, punjenje instalacije demontaža i čiščenje mehaničko i kemijsko, pločastog izmjenivača za pripremu PTV  toplinskog učina 300 kw tip ITEX PWB 26 11 39M45 (0.5mm), proizvod CIAT, Francuska.</t>
  </si>
  <si>
    <t xml:space="preserve">Pražnjenje instalacije te  demontaža  sigurnosnog ventila, baždarenje od strane ovlaštene ustanove  te ponovna montaža komplet sa spojnim i brtvenim materijalom sa  izradom zapisnika od ovlaštene ustanove: </t>
  </si>
  <si>
    <t>NO 32, 6 bara</t>
  </si>
  <si>
    <t>NO 32 3 bara</t>
  </si>
  <si>
    <t>Demontaža prirubnice na spremniku tople potrošne vode  V= 2,5 m3   čiščenje kamenca, pranje stijenki zamijena brtvi te ponovna montaža uključeno pražnjenje  i punjenje instalacije kao i odvoz kamenca na deponij. Zapisnik o izvršenim radovima.</t>
  </si>
  <si>
    <t>HD</t>
  </si>
  <si>
    <t>HP</t>
  </si>
  <si>
    <t>HA</t>
  </si>
  <si>
    <t>HPL</t>
  </si>
  <si>
    <t>HOTEL ISTRA</t>
  </si>
  <si>
    <t>R)</t>
  </si>
  <si>
    <t>Demontaža-montaža, čiščenje mehaničko i kemijsko pločastog izmjenivača za pripremu PTV  toplinskog učina 400 kw proizvođač Ciat tip PWA 18.</t>
  </si>
  <si>
    <t>R) UKUPNO, kn</t>
  </si>
  <si>
    <t>S)</t>
  </si>
  <si>
    <t>HOTEL MATERADA</t>
  </si>
  <si>
    <t>Demontaža, mehaničko i kemijsko čiščenje  pločastog izmjenivača topline tip CIAT PWA 18 11, 19 ploča, zamjena brtvi te ponovna montaža.</t>
  </si>
  <si>
    <t>V 3 m3</t>
  </si>
  <si>
    <t>V 5 m3</t>
  </si>
  <si>
    <t>Pražnjenje instalacije, demontaža  sigurnosnog ventila toplovodnog kotla i spremnika PTV te  baždarenje od strane ovlaštene ustanove  i ponovna montaža:</t>
  </si>
  <si>
    <t xml:space="preserve"> NO 80, 3 bara</t>
  </si>
  <si>
    <t xml:space="preserve"> NO 32, 6 bara</t>
  </si>
  <si>
    <t>S) UKUPNO, kn</t>
  </si>
  <si>
    <t>GRAND HOTEL BONAVIA</t>
  </si>
  <si>
    <t>T)</t>
  </si>
  <si>
    <t>T) UKUPNO, kn</t>
  </si>
  <si>
    <t>DN 3/4" 3,5 bara</t>
  </si>
  <si>
    <t>U) UKUPNO, kn</t>
  </si>
  <si>
    <t>U)</t>
  </si>
  <si>
    <t>DIREKCIJA</t>
  </si>
  <si>
    <t>Demontaža sigurnosnog ventila na oprugu baždarenje kod ovlaštene osobe te ponovna montaža dimenzija NO25, 3 bara</t>
  </si>
  <si>
    <t>PC: Hotel Delfin</t>
  </si>
  <si>
    <t>PC: Hotel Parentium</t>
  </si>
  <si>
    <t>PC: Hotel Albatros</t>
  </si>
  <si>
    <t>PC: Hotel Molindrio</t>
  </si>
  <si>
    <t>PC: Hotel Plavi</t>
  </si>
  <si>
    <t>HI</t>
  </si>
  <si>
    <t>PC: Hotel Istra</t>
  </si>
  <si>
    <t>HMA</t>
  </si>
  <si>
    <t>PC: Hotel Materada</t>
  </si>
  <si>
    <t>GHB</t>
  </si>
  <si>
    <t>PC: Grand Hotel Bonavia</t>
  </si>
  <si>
    <t>DI</t>
  </si>
  <si>
    <t>Direkcija</t>
  </si>
  <si>
    <r>
      <t xml:space="preserve">Pražnjenje instalacije,demontaža svih priključnih cijevi toplovodne grijalice te demontaža izmjenivača topline  na bojleru površine grijalice 10 - 12 m2  mehaničko i kemijsko čiščenje kamenca, zamijena brtvi, montaža izmjenivača, </t>
    </r>
    <r>
      <rPr>
        <sz val="8"/>
        <rFont val="Arial CE"/>
        <charset val="238"/>
      </rPr>
      <t>tlačna proba, čišćenje kotlovnice</t>
    </r>
    <r>
      <rPr>
        <sz val="8"/>
        <rFont val="Arial CE"/>
        <family val="2"/>
        <charset val="238"/>
      </rPr>
      <t xml:space="preserve"> sa odvozom kamenca na deponij.</t>
    </r>
  </si>
  <si>
    <r>
      <t>Napomena</t>
    </r>
    <r>
      <rPr>
        <sz val="8"/>
        <rFont val="Arial"/>
        <family val="2"/>
        <charset val="238"/>
      </rPr>
      <t>:Radove u direkciji izvoditi u popodnevim satima, van radnog vremena  djelatnika direkcije u dogovoru sa tehničkom službom.</t>
    </r>
  </si>
  <si>
    <r>
      <t>Napomena</t>
    </r>
    <r>
      <rPr>
        <sz val="8"/>
        <rFont val="Arial"/>
        <family val="2"/>
        <charset val="238"/>
      </rPr>
      <t>:Hotel Grand hotel Bonavia  je otvoren pa će se radovi izvodit u dogovoru sa osobljem hotela.</t>
    </r>
  </si>
  <si>
    <t>HOTEL MOLINDRIO</t>
  </si>
  <si>
    <t>HME</t>
  </si>
  <si>
    <t>Pražnjenje instalacije sunčevih kolektora, demontaža prevoz u radionu popravak,varenje čiščenje te ponovna montaža uklučiti zamjenu spojnica za bakar.</t>
  </si>
  <si>
    <t>Demontaža sunčevog  kolektora, čiščenje, dobava i ugradnja  kaljenog stakla te  ponovna montaža.</t>
  </si>
  <si>
    <t>Pražnjenje, punjenje instalacije te dobava i ugradnja kuglastih ventila na navoj  komplet sa fitinzima, spojnim i brtvenim materijalom, u cijenu uključiti demontažu starih te prevoz na otpad.</t>
  </si>
  <si>
    <t>NO40</t>
  </si>
  <si>
    <t>NO50</t>
  </si>
  <si>
    <t>NO32</t>
  </si>
  <si>
    <t>16.</t>
  </si>
  <si>
    <t>NO 50</t>
  </si>
  <si>
    <t>NO 40</t>
  </si>
  <si>
    <t>NO 5/4" snage  N = 3 kw</t>
  </si>
  <si>
    <t>Demontaža oštećenih te dobava i ugradnja el. grijača na prirubnicu bojlera, spajanje na elektro instalaciju, po potrebi zamjena oštečenih kablova komplet sa spojnim i brtvenim materijalom:</t>
  </si>
  <si>
    <t>17.</t>
  </si>
  <si>
    <t>18.</t>
  </si>
  <si>
    <t>19.</t>
  </si>
  <si>
    <t>20.</t>
  </si>
  <si>
    <t>Demontaža oštećenih te dobava i ugradnja električnih grijača na prirubnicu bojlera, spajanje na elektro instalaciju, po potrebi zamjena oštečenih kablova komplet sa spojnim i brtvenim materijalom:</t>
  </si>
  <si>
    <t>NO 32</t>
  </si>
  <si>
    <t>Demontaža oštećenih te dobava i ugradnja električnih grijača na prirubnicu bojlera, spajanje na elektro instalaciju komp. sa spojnim i brtvenim materijalom NO 5/4", N = 3 Kw</t>
  </si>
  <si>
    <t>Demontaža oštećenih te dobava i ugradnja električnih grijača na prirubnicu bojlera, spajanje na elektro instalaciju (zamjena oštečenih kablova) komplet sa spojnim i brtvenim materijalom NO 5/4" snage  N = 3 kw</t>
  </si>
  <si>
    <t>Demontaža oštećenih te dobava i ugradnja električnih grijača na prirubnicu bojlera,      spajanje na elektro instalaciju (zamjena oštečenih kablova) komplet sa spojnim i brtvenim materijalom NO 5/4" snage  N = 3 kw</t>
  </si>
  <si>
    <t>Demontaža oštećenih te dobava i ugradnja električnih grijača na prirubnicu bojlera, spajanje na elektro instalaciju  komplet sa spojnim i brtvenim materijalom</t>
  </si>
  <si>
    <t>Demontaža oštećenih te dobava i ugradnja električnih grijača na prirubnicu bojlera, spajanje na elektro instalaciju (zamjena oštečenih kablova) komplet sa spojnim i brtvenim materijalom.</t>
  </si>
  <si>
    <t>NO 5/4", N = 3 kw</t>
  </si>
  <si>
    <t>Demontaža oštećenih te dobava i ugradnja električnih grijača na prirubnicu bojlera, spajanje na elektro instalaciju komplet sa spojnim i brtvenim materijalom.</t>
  </si>
  <si>
    <t>Odspajanje cijevi NO 50 od pločastog izmjenivača 90 Kw, desuperhitera na dizalici topline montiranoj na krovu objekta kemijsko pranje i ispiranje te ponovna montaža. U cijenu uključiti izradu priključaka radi pranja, zamjenu brtvi kao i zamjenu dijela izolacije.</t>
  </si>
  <si>
    <t>snage 380 kw (oznake PIT 2)</t>
  </si>
  <si>
    <t>snage 900 kw (oznake PIT 3)</t>
  </si>
  <si>
    <t>snage 150 kw (oznake PIT 4)</t>
  </si>
  <si>
    <t xml:space="preserve">Čišćenje recirkulacijskih pumpi sanitarne tople vode od kamenca. Stavka uključuje odspajanje od električne instalacije, skidanje morota pumpe, mehaničko i kemijsko čišćenje nataloženog kamenca, te ponovno sklapanje pumpe, sa po potrebi zamjenom o-ringa i spajanje na el. instalaciju. </t>
  </si>
  <si>
    <t>Dobava i ugradnja kuglaste navojne slavine za vodu, NP16, dobaviti holendere i brtve, dimenzije: NO 50</t>
  </si>
  <si>
    <t xml:space="preserve">Čišćenje spremnika potrošne tople vode i izmjenjivača topline u objektima PLAVA LAGUNA d.d. – destinacija Poreč. </t>
  </si>
  <si>
    <t>Pražnjenje spremnika sanitarne vode zapremine 5m3, kemijsko i mehaničko čišćenje, ispiranje, punjenje sustava i odzračivanje</t>
  </si>
  <si>
    <t>Pražnjenje spremnika PTV, mehaničko i kemijsko čišćenje spremnika i solarne grijalice, ispiranje, punjenje i tlačna proba 6m3</t>
  </si>
  <si>
    <t>Kemijsko čišćenje pločastog izmjenjivača topline</t>
  </si>
  <si>
    <t>Kemijsko i mehaničko čišćenje bojlera i solarne grijalice</t>
  </si>
  <si>
    <t>Kemijsko i mehaničko čišćenje bojlera volumena 4m3 s ugrađenim suhim grijačima</t>
  </si>
  <si>
    <t>Pražnjenje sustava, odspajanje pregorenih elektromotornih troputnih ventila, ugradnja u ispravnu poziciju kuglastih ventila kao zamjena za troputne, punjenje sustava i odzračivanje, stavka uključuje spojni i brtveni materijal</t>
  </si>
  <si>
    <t>Pražnjenje spremnika PTV, kemijsko i mehaničko čišćenje bojlera i solarne grijalice 8m3</t>
  </si>
  <si>
    <t>Sanitarni čvor br. 9</t>
  </si>
  <si>
    <t>Pražnjenje spremnika PTV, odspajanje električnih grijača, demontaža prirubnice, čiščenje kamenca, zamjena brtvi te ponovna montaža, volumena 500 litara spojen na dizalicu topline i elektro grijač</t>
  </si>
  <si>
    <r>
      <t xml:space="preserve">Sanitarni čvor br. 3.
</t>
    </r>
    <r>
      <rPr>
        <sz val="8"/>
        <rFont val="Arial"/>
        <family val="2"/>
        <charset val="238"/>
      </rPr>
      <t xml:space="preserve">Mehaničko, kemijsko čišćenje i dezinfekcija </t>
    </r>
    <r>
      <rPr>
        <b/>
        <sz val="8"/>
        <rFont val="Arial"/>
        <family val="2"/>
        <charset val="238"/>
      </rPr>
      <t>bojlera PTV</t>
    </r>
    <r>
      <rPr>
        <sz val="8"/>
        <rFont val="Arial"/>
        <family val="2"/>
        <charset val="238"/>
      </rPr>
      <t xml:space="preserve"> i izmjenjivača topline. Radovi obuhvaćaju: ispuštanje vode iz bojlera, demontaža poklopca revizionog otvora, mehaničko i po potrebi kemijsko čišćenje bojlera. Pranje, dezinfekcija bojlera radi zaštite od LEGIONELLA-e. Montaža poklopaca uz izmjenu brtvi, zapunjavanje i tlačna proba bojlera.
Pločasti izmjenjivač, demontaža, vađenje, mehaničko i kemijsko čišćenje ploča od kamenca sredstvom neškodljivim za inox, neutralizacija kisele otopine, ispiranje. Montaža, tlačna proba. Po potrebi zamjena brtvi. </t>
    </r>
  </si>
  <si>
    <t>Pločasti   izmjenjivač 50kW rastavljiv CIAT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</si>
</sst>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[$-41A]#,##0.00"/>
    <numFmt numFmtId="165" formatCode="[$-41A]General"/>
    <numFmt numFmtId="166" formatCode="#,##0.00&quot; &quot;[$kn-41A];[Red]&quot;-&quot;#,##0.00&quot; &quot;[$kn-41A]"/>
    <numFmt numFmtId="167" formatCode="#,##0.00\ ;\-#,##0.00\ ;&quot; -&quot;#\ ;@\ "/>
    <numFmt numFmtId="168" formatCode="_-* #,##0.00\ _k_n_-;\-* #,##0.00\ _k_n_-;_-* &quot;-&quot;??\ _k_n_-;_-@_-"/>
  </numFmts>
  <fonts count="28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0" tint="-0.499984740745262"/>
      <name val="Arial"/>
      <family val="2"/>
      <charset val="238"/>
    </font>
    <font>
      <sz val="12"/>
      <name val="Times New Roman CE"/>
      <family val="1"/>
      <charset val="238"/>
    </font>
    <font>
      <sz val="8"/>
      <color indexed="8"/>
      <name val="Arial"/>
      <family val="2"/>
      <charset val="238"/>
    </font>
    <font>
      <b/>
      <sz val="10"/>
      <name val="Arial CE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sz val="12"/>
      <color theme="1"/>
      <name val="Times New Roman CE"/>
      <charset val="238"/>
    </font>
    <font>
      <sz val="11"/>
      <color rgb="FF000000"/>
      <name val="Calibri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i/>
      <sz val="8"/>
      <name val="Arial"/>
      <family val="2"/>
      <charset val="238"/>
    </font>
    <font>
      <b/>
      <u/>
      <sz val="8"/>
      <name val="Arial"/>
      <family val="2"/>
      <charset val="238"/>
    </font>
    <font>
      <sz val="8"/>
      <name val="Arial"/>
      <family val="2"/>
    </font>
    <font>
      <sz val="8"/>
      <name val="Arial CE"/>
      <family val="2"/>
      <charset val="238"/>
    </font>
    <font>
      <sz val="8"/>
      <name val="Arial CE"/>
      <charset val="238"/>
    </font>
    <font>
      <sz val="8"/>
      <color indexed="8"/>
      <name val="Arial"/>
      <family val="2"/>
      <charset val="1"/>
    </font>
    <font>
      <sz val="8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thin">
        <color indexed="64"/>
      </top>
      <bottom/>
      <diagonal/>
    </border>
  </borders>
  <cellStyleXfs count="40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horizontal="justify" vertical="top" wrapText="1"/>
    </xf>
    <xf numFmtId="0" fontId="3" fillId="0" borderId="0"/>
    <xf numFmtId="0" fontId="12" fillId="0" borderId="0"/>
    <xf numFmtId="0" fontId="12" fillId="2" borderId="0"/>
    <xf numFmtId="165" fontId="11" fillId="0" borderId="0"/>
    <xf numFmtId="165" fontId="11" fillId="0" borderId="0"/>
    <xf numFmtId="0" fontId="13" fillId="0" borderId="0">
      <alignment horizontal="center"/>
    </xf>
    <xf numFmtId="0" fontId="13" fillId="0" borderId="0">
      <alignment horizontal="center" textRotation="90"/>
    </xf>
    <xf numFmtId="165" fontId="14" fillId="0" borderId="0">
      <alignment horizontal="justify" vertical="top" wrapText="1"/>
    </xf>
    <xf numFmtId="165" fontId="11" fillId="0" borderId="0"/>
    <xf numFmtId="165" fontId="11" fillId="0" borderId="0"/>
    <xf numFmtId="165" fontId="11" fillId="0" borderId="0"/>
    <xf numFmtId="165" fontId="11" fillId="0" borderId="0"/>
    <xf numFmtId="165" fontId="15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0" fontId="16" fillId="0" borderId="0"/>
    <xf numFmtId="166" fontId="16" fillId="0" borderId="0"/>
    <xf numFmtId="0" fontId="3" fillId="0" borderId="0"/>
    <xf numFmtId="0" fontId="2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167" fontId="3" fillId="0" borderId="0" applyFill="0" applyBorder="0" applyAlignment="0" applyProtection="0"/>
    <xf numFmtId="168" fontId="3" fillId="0" borderId="0" applyFont="0" applyFill="0" applyBorder="0" applyAlignment="0" applyProtection="0"/>
  </cellStyleXfs>
  <cellXfs count="276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Border="1" applyAlignment="1">
      <alignment horizontal="center" wrapText="1"/>
    </xf>
    <xf numFmtId="0" fontId="4" fillId="0" borderId="0" xfId="0" applyFont="1" applyFill="1" applyBorder="1" applyAlignment="1">
      <alignment wrapText="1"/>
    </xf>
    <xf numFmtId="4" fontId="4" fillId="0" borderId="0" xfId="0" applyNumberFormat="1" applyFont="1" applyFill="1" applyBorder="1" applyAlignment="1">
      <alignment wrapText="1"/>
    </xf>
    <xf numFmtId="0" fontId="5" fillId="0" borderId="0" xfId="0" applyFont="1" applyFill="1" applyBorder="1"/>
    <xf numFmtId="0" fontId="5" fillId="0" borderId="0" xfId="0" applyFont="1" applyBorder="1" applyAlignment="1">
      <alignment horizontal="center" wrapText="1"/>
    </xf>
    <xf numFmtId="4" fontId="5" fillId="0" borderId="0" xfId="0" applyNumberFormat="1" applyFont="1" applyFill="1" applyBorder="1" applyAlignment="1">
      <alignment wrapText="1"/>
    </xf>
    <xf numFmtId="0" fontId="7" fillId="0" borderId="0" xfId="0" applyFont="1" applyAlignment="1">
      <alignment vertical="center"/>
    </xf>
    <xf numFmtId="4" fontId="4" fillId="0" borderId="0" xfId="0" applyNumberFormat="1" applyFont="1" applyFill="1"/>
    <xf numFmtId="4" fontId="9" fillId="0" borderId="0" xfId="0" applyNumberFormat="1" applyFont="1" applyAlignment="1">
      <alignment horizontal="center" vertical="top" wrapText="1"/>
    </xf>
    <xf numFmtId="4" fontId="4" fillId="0" borderId="0" xfId="0" applyNumberFormat="1" applyFont="1" applyFill="1" applyBorder="1"/>
    <xf numFmtId="0" fontId="4" fillId="0" borderId="0" xfId="0" applyFont="1" applyAlignment="1">
      <alignment vertical="center"/>
    </xf>
    <xf numFmtId="4" fontId="4" fillId="0" borderId="0" xfId="0" applyNumberFormat="1" applyFont="1" applyFill="1" applyBorder="1" applyAlignment="1">
      <alignment horizontal="left"/>
    </xf>
    <xf numFmtId="4" fontId="4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top"/>
    </xf>
    <xf numFmtId="0" fontId="4" fillId="0" borderId="0" xfId="0" applyFont="1"/>
    <xf numFmtId="0" fontId="18" fillId="0" borderId="0" xfId="13" applyFont="1" applyFill="1" applyBorder="1" applyAlignment="1">
      <alignment horizontal="left" vertical="top" wrapText="1"/>
    </xf>
    <xf numFmtId="0" fontId="18" fillId="0" borderId="0" xfId="13" applyFont="1" applyBorder="1" applyAlignment="1">
      <alignment horizontal="center" vertical="top" wrapText="1"/>
    </xf>
    <xf numFmtId="0" fontId="18" fillId="0" borderId="0" xfId="13" applyFont="1" applyBorder="1" applyAlignment="1">
      <alignment vertical="top" wrapText="1"/>
    </xf>
    <xf numFmtId="0" fontId="19" fillId="0" borderId="0" xfId="13" applyFont="1" applyBorder="1" applyAlignment="1">
      <alignment horizontal="center" vertical="top" wrapText="1"/>
    </xf>
    <xf numFmtId="0" fontId="19" fillId="0" borderId="0" xfId="13" applyFont="1" applyBorder="1" applyAlignment="1">
      <alignment vertical="top" wrapText="1"/>
    </xf>
    <xf numFmtId="0" fontId="4" fillId="0" borderId="0" xfId="0" applyFont="1" applyBorder="1" applyAlignment="1">
      <alignment vertical="center"/>
    </xf>
    <xf numFmtId="2" fontId="5" fillId="0" borderId="0" xfId="0" applyNumberFormat="1" applyFont="1" applyBorder="1" applyAlignment="1">
      <alignment horizontal="center" vertical="top" wrapText="1"/>
    </xf>
    <xf numFmtId="0" fontId="4" fillId="0" borderId="0" xfId="8" applyFont="1" applyFill="1" applyBorder="1" applyAlignment="1">
      <alignment horizontal="center" vertical="center"/>
    </xf>
    <xf numFmtId="4" fontId="4" fillId="0" borderId="0" xfId="8" applyNumberFormat="1" applyFont="1" applyFill="1" applyBorder="1" applyAlignment="1">
      <alignment vertical="center"/>
    </xf>
    <xf numFmtId="0" fontId="4" fillId="0" borderId="14" xfId="0" applyFont="1" applyBorder="1" applyAlignment="1">
      <alignment vertical="center"/>
    </xf>
    <xf numFmtId="2" fontId="4" fillId="0" borderId="0" xfId="0" applyNumberFormat="1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8" applyFont="1" applyFill="1" applyBorder="1" applyAlignment="1">
      <alignment horizontal="center" vertical="center" wrapText="1"/>
    </xf>
    <xf numFmtId="4" fontId="5" fillId="0" borderId="8" xfId="8" applyNumberFormat="1" applyFont="1" applyFill="1" applyBorder="1" applyAlignment="1">
      <alignment horizontal="center" vertical="center" wrapText="1"/>
    </xf>
    <xf numFmtId="4" fontId="5" fillId="0" borderId="9" xfId="8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5" fillId="0" borderId="0" xfId="8" applyFont="1" applyFill="1" applyBorder="1" applyAlignment="1">
      <alignment horizontal="center" vertical="center"/>
    </xf>
    <xf numFmtId="4" fontId="4" fillId="0" borderId="6" xfId="8" applyNumberFormat="1" applyFont="1" applyFill="1" applyBorder="1" applyAlignment="1">
      <alignment vertical="center"/>
    </xf>
    <xf numFmtId="4" fontId="4" fillId="0" borderId="11" xfId="8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8" applyFont="1" applyFill="1" applyBorder="1" applyAlignment="1">
      <alignment horizontal="left" vertical="top" wrapText="1"/>
    </xf>
    <xf numFmtId="0" fontId="5" fillId="0" borderId="0" xfId="8" applyFont="1" applyFill="1" applyBorder="1" applyAlignment="1">
      <alignment vertical="center" wrapText="1"/>
    </xf>
    <xf numFmtId="4" fontId="5" fillId="0" borderId="2" xfId="8" applyNumberFormat="1" applyFont="1" applyFill="1" applyBorder="1" applyAlignment="1">
      <alignment vertical="center" wrapText="1"/>
    </xf>
    <xf numFmtId="4" fontId="5" fillId="0" borderId="11" xfId="8" applyNumberFormat="1" applyFont="1" applyFill="1" applyBorder="1" applyAlignment="1">
      <alignment vertical="center" wrapText="1"/>
    </xf>
    <xf numFmtId="0" fontId="4" fillId="0" borderId="0" xfId="0" applyFont="1" applyFill="1" applyBorder="1" applyAlignment="1" applyProtection="1">
      <alignment horizontal="left" vertical="top" wrapText="1"/>
    </xf>
    <xf numFmtId="164" fontId="19" fillId="0" borderId="16" xfId="28" applyNumberFormat="1" applyFont="1" applyFill="1" applyBorder="1" applyAlignment="1">
      <alignment horizontal="right" vertical="center"/>
    </xf>
    <xf numFmtId="4" fontId="4" fillId="0" borderId="11" xfId="8" applyNumberFormat="1" applyFont="1" applyFill="1" applyBorder="1" applyAlignment="1">
      <alignment vertical="center"/>
    </xf>
    <xf numFmtId="0" fontId="4" fillId="0" borderId="0" xfId="8" applyFont="1" applyFill="1" applyBorder="1" applyAlignment="1">
      <alignment vertical="center"/>
    </xf>
    <xf numFmtId="0" fontId="5" fillId="0" borderId="0" xfId="0" applyFont="1" applyFill="1" applyBorder="1" applyAlignment="1" applyProtection="1">
      <alignment horizontal="left" vertical="top" wrapText="1"/>
    </xf>
    <xf numFmtId="164" fontId="18" fillId="0" borderId="16" xfId="28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17" fillId="0" borderId="0" xfId="0" applyFont="1" applyFill="1" applyBorder="1" applyAlignment="1" applyProtection="1">
      <alignment horizontal="left" vertical="top" wrapText="1"/>
    </xf>
    <xf numFmtId="0" fontId="5" fillId="0" borderId="0" xfId="8" applyFont="1" applyFill="1" applyBorder="1" applyAlignment="1">
      <alignment vertical="center"/>
    </xf>
    <xf numFmtId="0" fontId="5" fillId="0" borderId="0" xfId="0" applyNumberFormat="1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>
      <alignment horizontal="justify" wrapText="1"/>
    </xf>
    <xf numFmtId="0" fontId="4" fillId="0" borderId="0" xfId="0" applyFont="1" applyFill="1" applyBorder="1" applyAlignment="1">
      <alignment horizontal="justify" vertical="top" wrapText="1"/>
    </xf>
    <xf numFmtId="164" fontId="19" fillId="0" borderId="16" xfId="28" applyNumberFormat="1" applyFont="1" applyFill="1" applyBorder="1" applyAlignment="1">
      <alignment horizontal="right" vertical="center" wrapText="1"/>
    </xf>
    <xf numFmtId="0" fontId="5" fillId="0" borderId="0" xfId="11" applyFont="1" applyFill="1" applyBorder="1" applyAlignment="1">
      <alignment horizontal="left" vertical="top" wrapText="1"/>
    </xf>
    <xf numFmtId="0" fontId="4" fillId="0" borderId="0" xfId="1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justify" vertical="top" wrapText="1"/>
    </xf>
    <xf numFmtId="0" fontId="4" fillId="0" borderId="11" xfId="8" applyFont="1" applyFill="1" applyBorder="1" applyAlignment="1">
      <alignment vertical="center"/>
    </xf>
    <xf numFmtId="164" fontId="19" fillId="0" borderId="16" xfId="28" applyNumberFormat="1" applyFont="1" applyFill="1" applyBorder="1" applyAlignment="1">
      <alignment vertical="center"/>
    </xf>
    <xf numFmtId="0" fontId="5" fillId="0" borderId="0" xfId="11" applyFont="1" applyFill="1" applyBorder="1" applyAlignment="1">
      <alignment horizontal="justify" vertical="top" wrapText="1"/>
    </xf>
    <xf numFmtId="0" fontId="4" fillId="0" borderId="0" xfId="11" applyFont="1" applyFill="1" applyBorder="1" applyAlignment="1">
      <alignment horizontal="justify" vertical="top" wrapText="1"/>
    </xf>
    <xf numFmtId="4" fontId="4" fillId="0" borderId="13" xfId="8" applyNumberFormat="1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1" xfId="8" applyFont="1" applyFill="1" applyBorder="1" applyAlignment="1">
      <alignment horizontal="right" vertical="center" wrapText="1"/>
    </xf>
    <xf numFmtId="0" fontId="4" fillId="0" borderId="1" xfId="8" applyFont="1" applyFill="1" applyBorder="1" applyAlignment="1">
      <alignment horizontal="center" vertical="center"/>
    </xf>
    <xf numFmtId="164" fontId="18" fillId="0" borderId="17" xfId="28" applyNumberFormat="1" applyFont="1" applyFill="1" applyBorder="1" applyAlignment="1">
      <alignment horizontal="center" vertical="center"/>
    </xf>
    <xf numFmtId="4" fontId="5" fillId="0" borderId="4" xfId="8" applyNumberFormat="1" applyFont="1" applyFill="1" applyBorder="1" applyAlignment="1">
      <alignment vertical="center"/>
    </xf>
    <xf numFmtId="164" fontId="19" fillId="0" borderId="16" xfId="16" applyNumberFormat="1" applyFont="1" applyBorder="1" applyAlignment="1">
      <alignment vertical="center"/>
    </xf>
    <xf numFmtId="4" fontId="4" fillId="0" borderId="10" xfId="0" applyNumberFormat="1" applyFont="1" applyBorder="1" applyAlignment="1">
      <alignment vertical="center"/>
    </xf>
    <xf numFmtId="0" fontId="5" fillId="0" borderId="0" xfId="10" applyFont="1" applyFill="1" applyBorder="1" applyAlignment="1">
      <alignment horizontal="center" vertical="center"/>
    </xf>
    <xf numFmtId="164" fontId="19" fillId="0" borderId="16" xfId="30" applyNumberFormat="1" applyFont="1" applyFill="1" applyBorder="1" applyAlignment="1">
      <alignment vertical="center"/>
    </xf>
    <xf numFmtId="4" fontId="4" fillId="0" borderId="11" xfId="10" applyNumberFormat="1" applyFont="1" applyFill="1" applyBorder="1" applyAlignment="1">
      <alignment vertical="center"/>
    </xf>
    <xf numFmtId="0" fontId="5" fillId="0" borderId="0" xfId="0" applyFont="1" applyFill="1" applyBorder="1" applyAlignment="1" applyProtection="1">
      <alignment vertical="top" wrapText="1"/>
    </xf>
    <xf numFmtId="0" fontId="5" fillId="0" borderId="0" xfId="10" applyFont="1" applyFill="1" applyBorder="1" applyAlignment="1">
      <alignment vertical="center" wrapText="1"/>
    </xf>
    <xf numFmtId="164" fontId="18" fillId="0" borderId="16" xfId="30" applyNumberFormat="1" applyFont="1" applyFill="1" applyBorder="1" applyAlignment="1">
      <alignment vertical="center" wrapText="1"/>
    </xf>
    <xf numFmtId="4" fontId="5" fillId="0" borderId="11" xfId="10" applyNumberFormat="1" applyFont="1" applyFill="1" applyBorder="1" applyAlignment="1">
      <alignment vertical="center" wrapText="1"/>
    </xf>
    <xf numFmtId="4" fontId="4" fillId="0" borderId="0" xfId="0" applyNumberFormat="1" applyFont="1" applyFill="1" applyBorder="1" applyAlignment="1" applyProtection="1">
      <alignment horizontal="left" vertical="top" wrapText="1"/>
    </xf>
    <xf numFmtId="0" fontId="4" fillId="0" borderId="0" xfId="10" applyFont="1" applyFill="1" applyBorder="1" applyAlignment="1">
      <alignment horizontal="center" vertical="center"/>
    </xf>
    <xf numFmtId="0" fontId="4" fillId="0" borderId="0" xfId="10" applyFont="1" applyFill="1" applyBorder="1" applyAlignment="1">
      <alignment vertical="center"/>
    </xf>
    <xf numFmtId="4" fontId="5" fillId="0" borderId="12" xfId="8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64" fontId="19" fillId="0" borderId="16" xfId="16" applyNumberFormat="1" applyFont="1" applyFill="1" applyBorder="1" applyAlignment="1">
      <alignment vertical="center"/>
    </xf>
    <xf numFmtId="4" fontId="4" fillId="0" borderId="1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8" applyFont="1" applyFill="1" applyBorder="1" applyAlignment="1">
      <alignment horizontal="center" vertical="center" wrapText="1"/>
    </xf>
    <xf numFmtId="164" fontId="18" fillId="0" borderId="16" xfId="28" applyNumberFormat="1" applyFont="1" applyFill="1" applyBorder="1" applyAlignment="1">
      <alignment horizontal="center" vertical="center" wrapText="1"/>
    </xf>
    <xf numFmtId="4" fontId="5" fillId="0" borderId="11" xfId="8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0" xfId="9" applyFont="1" applyFill="1" applyBorder="1" applyAlignment="1">
      <alignment vertical="center" wrapText="1"/>
    </xf>
    <xf numFmtId="164" fontId="18" fillId="0" borderId="16" xfId="29" applyNumberFormat="1" applyFont="1" applyFill="1" applyBorder="1" applyAlignment="1">
      <alignment vertical="center" wrapText="1"/>
    </xf>
    <xf numFmtId="4" fontId="5" fillId="0" borderId="11" xfId="9" applyNumberFormat="1" applyFont="1" applyFill="1" applyBorder="1" applyAlignment="1">
      <alignment vertical="center" wrapText="1"/>
    </xf>
    <xf numFmtId="0" fontId="4" fillId="0" borderId="0" xfId="9" applyFont="1" applyFill="1" applyBorder="1" applyAlignment="1">
      <alignment horizontal="center" vertical="center"/>
    </xf>
    <xf numFmtId="164" fontId="19" fillId="0" borderId="16" xfId="29" applyNumberFormat="1" applyFont="1" applyFill="1" applyBorder="1" applyAlignment="1">
      <alignment vertical="center"/>
    </xf>
    <xf numFmtId="0" fontId="4" fillId="0" borderId="0" xfId="9" applyFont="1" applyFill="1" applyBorder="1" applyAlignment="1">
      <alignment vertical="center"/>
    </xf>
    <xf numFmtId="0" fontId="4" fillId="0" borderId="0" xfId="0" applyNumberFormat="1" applyFont="1" applyFill="1" applyBorder="1" applyAlignment="1" applyProtection="1">
      <alignment horizontal="left" vertical="top" wrapText="1"/>
    </xf>
    <xf numFmtId="0" fontId="4" fillId="0" borderId="0" xfId="12" applyNumberFormat="1" applyFont="1" applyFill="1" applyBorder="1" applyAlignment="1" applyProtection="1">
      <alignment horizontal="left" vertical="top" wrapText="1"/>
      <protection locked="0"/>
    </xf>
    <xf numFmtId="0" fontId="4" fillId="0" borderId="0" xfId="11" applyFont="1" applyFill="1" applyBorder="1" applyAlignment="1">
      <alignment horizontal="justify" vertical="center" wrapText="1"/>
    </xf>
    <xf numFmtId="0" fontId="5" fillId="0" borderId="0" xfId="9" applyFont="1" applyFill="1" applyBorder="1" applyAlignment="1">
      <alignment horizontal="left" vertical="center" wrapText="1"/>
    </xf>
    <xf numFmtId="0" fontId="4" fillId="0" borderId="0" xfId="9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9" applyFont="1" applyFill="1" applyBorder="1" applyAlignment="1">
      <alignment vertical="center"/>
    </xf>
    <xf numFmtId="0" fontId="4" fillId="0" borderId="0" xfId="9" applyFont="1" applyFill="1" applyBorder="1" applyAlignment="1">
      <alignment horizontal="center" vertical="center" wrapText="1"/>
    </xf>
    <xf numFmtId="0" fontId="4" fillId="0" borderId="0" xfId="9" applyFont="1" applyFill="1" applyBorder="1" applyAlignment="1">
      <alignment horizontal="left" vertical="center" wrapText="1"/>
    </xf>
    <xf numFmtId="164" fontId="19" fillId="0" borderId="16" xfId="29" applyNumberFormat="1" applyFont="1" applyFill="1" applyBorder="1" applyAlignment="1">
      <alignment vertical="center" wrapText="1"/>
    </xf>
    <xf numFmtId="1" fontId="5" fillId="0" borderId="0" xfId="0" applyNumberFormat="1" applyFont="1" applyFill="1" applyBorder="1" applyAlignment="1" applyProtection="1">
      <alignment horizontal="left" vertical="top" wrapText="1"/>
    </xf>
    <xf numFmtId="1" fontId="4" fillId="0" borderId="0" xfId="0" applyNumberFormat="1" applyFont="1" applyFill="1" applyBorder="1" applyAlignment="1" applyProtection="1">
      <alignment horizontal="left" wrapText="1"/>
    </xf>
    <xf numFmtId="4" fontId="4" fillId="0" borderId="0" xfId="0" applyNumberFormat="1" applyFont="1" applyFill="1" applyBorder="1" applyAlignment="1" applyProtection="1">
      <alignment horizontal="left"/>
    </xf>
    <xf numFmtId="164" fontId="19" fillId="0" borderId="15" xfId="16" applyNumberFormat="1" applyFont="1" applyFill="1" applyBorder="1" applyAlignment="1">
      <alignment vertical="center"/>
    </xf>
    <xf numFmtId="0" fontId="5" fillId="0" borderId="0" xfId="7" applyFont="1" applyFill="1" applyBorder="1" applyAlignment="1">
      <alignment vertical="center" wrapText="1"/>
    </xf>
    <xf numFmtId="0" fontId="4" fillId="0" borderId="0" xfId="7" applyFont="1" applyFill="1" applyBorder="1" applyAlignment="1">
      <alignment horizontal="center" vertical="center"/>
    </xf>
    <xf numFmtId="164" fontId="19" fillId="0" borderId="15" xfId="27" applyNumberFormat="1" applyFont="1" applyFill="1" applyBorder="1" applyAlignment="1">
      <alignment vertical="center"/>
    </xf>
    <xf numFmtId="0" fontId="4" fillId="0" borderId="0" xfId="7" applyFont="1" applyFill="1" applyBorder="1" applyAlignment="1">
      <alignment vertical="center" wrapText="1"/>
    </xf>
    <xf numFmtId="164" fontId="19" fillId="0" borderId="16" xfId="27" applyNumberFormat="1" applyFont="1" applyFill="1" applyBorder="1" applyAlignment="1">
      <alignment vertical="center"/>
    </xf>
    <xf numFmtId="0" fontId="5" fillId="0" borderId="0" xfId="7" applyFont="1" applyFill="1" applyBorder="1" applyAlignment="1">
      <alignment horizontal="left" vertical="center" wrapText="1"/>
    </xf>
    <xf numFmtId="164" fontId="18" fillId="0" borderId="16" xfId="27" applyNumberFormat="1" applyFont="1" applyFill="1" applyBorder="1" applyAlignment="1">
      <alignment horizontal="left" vertical="center" wrapText="1"/>
    </xf>
    <xf numFmtId="4" fontId="5" fillId="0" borderId="11" xfId="7" applyNumberFormat="1" applyFont="1" applyFill="1" applyBorder="1" applyAlignment="1">
      <alignment horizontal="left" vertical="center" wrapText="1"/>
    </xf>
    <xf numFmtId="0" fontId="4" fillId="0" borderId="0" xfId="7" applyFont="1" applyFill="1" applyBorder="1" applyAlignment="1">
      <alignment horizontal="left" vertical="top" wrapText="1"/>
    </xf>
    <xf numFmtId="0" fontId="4" fillId="0" borderId="0" xfId="7" applyFont="1" applyFill="1" applyBorder="1" applyAlignment="1">
      <alignment vertical="center"/>
    </xf>
    <xf numFmtId="1" fontId="4" fillId="0" borderId="0" xfId="0" applyNumberFormat="1" applyFont="1" applyFill="1" applyBorder="1" applyAlignment="1" applyProtection="1">
      <alignment horizontal="left" vertical="top" wrapText="1"/>
    </xf>
    <xf numFmtId="0" fontId="4" fillId="0" borderId="0" xfId="7" applyFont="1" applyFill="1" applyBorder="1" applyAlignment="1">
      <alignment horizontal="left" vertical="center"/>
    </xf>
    <xf numFmtId="0" fontId="5" fillId="0" borderId="1" xfId="8" quotePrefix="1" applyFont="1" applyFill="1" applyBorder="1" applyAlignment="1">
      <alignment vertical="center" wrapText="1"/>
    </xf>
    <xf numFmtId="4" fontId="5" fillId="0" borderId="8" xfId="8" applyNumberFormat="1" applyFont="1" applyFill="1" applyBorder="1" applyAlignment="1">
      <alignment horizontal="centerContinuous" vertical="center" wrapText="1"/>
    </xf>
    <xf numFmtId="4" fontId="5" fillId="0" borderId="9" xfId="8" applyNumberFormat="1" applyFont="1" applyFill="1" applyBorder="1" applyAlignment="1">
      <alignment horizontal="centerContinuous" vertical="center" wrapText="1"/>
    </xf>
    <xf numFmtId="4" fontId="4" fillId="0" borderId="0" xfId="2" applyNumberFormat="1" applyFont="1" applyAlignment="1">
      <alignment vertical="top"/>
    </xf>
    <xf numFmtId="165" fontId="20" fillId="0" borderId="0" xfId="17" applyFont="1" applyFill="1" applyBorder="1" applyAlignment="1" applyProtection="1">
      <alignment vertical="top" wrapText="1"/>
    </xf>
    <xf numFmtId="0" fontId="4" fillId="0" borderId="0" xfId="0" applyFont="1" applyBorder="1"/>
    <xf numFmtId="0" fontId="21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 vertical="top" wrapText="1"/>
    </xf>
    <xf numFmtId="0" fontId="4" fillId="0" borderId="0" xfId="36" applyFont="1" applyAlignment="1">
      <alignment horizontal="right" vertical="top"/>
    </xf>
    <xf numFmtId="0" fontId="21" fillId="0" borderId="0" xfId="36" applyFont="1" applyFill="1" applyBorder="1" applyAlignment="1" applyProtection="1">
      <alignment horizontal="justify" vertical="top" wrapText="1"/>
    </xf>
    <xf numFmtId="0" fontId="21" fillId="0" borderId="0" xfId="36" applyFont="1" applyAlignment="1">
      <alignment horizontal="left" vertical="top" wrapText="1"/>
    </xf>
    <xf numFmtId="0" fontId="4" fillId="0" borderId="18" xfId="0" applyFont="1" applyBorder="1" applyAlignment="1">
      <alignment vertical="center"/>
    </xf>
    <xf numFmtId="0" fontId="5" fillId="0" borderId="19" xfId="8" applyFont="1" applyFill="1" applyBorder="1" applyAlignment="1">
      <alignment horizontal="right" vertical="center" wrapText="1"/>
    </xf>
    <xf numFmtId="0" fontId="4" fillId="0" borderId="19" xfId="8" applyFont="1" applyFill="1" applyBorder="1" applyAlignment="1">
      <alignment horizontal="center" vertical="center"/>
    </xf>
    <xf numFmtId="164" fontId="18" fillId="0" borderId="20" xfId="28" applyNumberFormat="1" applyFont="1" applyFill="1" applyBorder="1" applyAlignment="1">
      <alignment horizontal="center" vertical="center"/>
    </xf>
    <xf numFmtId="4" fontId="5" fillId="0" borderId="10" xfId="8" applyNumberFormat="1" applyFont="1" applyFill="1" applyBorder="1" applyAlignment="1">
      <alignment vertical="center"/>
    </xf>
    <xf numFmtId="0" fontId="5" fillId="0" borderId="0" xfId="8" applyFont="1" applyFill="1" applyBorder="1" applyAlignment="1">
      <alignment horizontal="right" vertical="center" wrapText="1"/>
    </xf>
    <xf numFmtId="164" fontId="18" fillId="0" borderId="16" xfId="28" applyNumberFormat="1" applyFont="1" applyFill="1" applyBorder="1" applyAlignment="1">
      <alignment horizontal="center" vertical="center"/>
    </xf>
    <xf numFmtId="4" fontId="5" fillId="0" borderId="11" xfId="8" applyNumberFormat="1" applyFont="1" applyFill="1" applyBorder="1" applyAlignment="1">
      <alignment vertical="center"/>
    </xf>
    <xf numFmtId="0" fontId="4" fillId="0" borderId="0" xfId="8" applyFont="1" applyFill="1" applyBorder="1" applyAlignment="1">
      <alignment horizontal="left" vertical="center" wrapText="1"/>
    </xf>
    <xf numFmtId="0" fontId="4" fillId="0" borderId="0" xfId="7" applyFont="1" applyFill="1" applyBorder="1" applyAlignment="1">
      <alignment horizontal="left" vertical="center" wrapText="1"/>
    </xf>
    <xf numFmtId="0" fontId="4" fillId="0" borderId="0" xfId="9" applyFont="1" applyFill="1" applyBorder="1" applyAlignment="1">
      <alignment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8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37" applyNumberFormat="1" applyFont="1" applyFill="1" applyBorder="1" applyAlignment="1">
      <alignment horizontal="left" vertical="top" wrapText="1"/>
    </xf>
    <xf numFmtId="0" fontId="4" fillId="0" borderId="0" xfId="10" applyFont="1" applyFill="1" applyBorder="1" applyAlignment="1">
      <alignment horizontal="center" vertical="center" wrapText="1"/>
    </xf>
    <xf numFmtId="0" fontId="4" fillId="0" borderId="0" xfId="10" applyFont="1" applyAlignment="1">
      <alignment horizontal="center" vertical="center"/>
    </xf>
    <xf numFmtId="0" fontId="4" fillId="0" borderId="0" xfId="37" applyNumberFormat="1" applyFont="1" applyAlignment="1">
      <alignment horizontal="left" vertical="top" wrapText="1"/>
    </xf>
    <xf numFmtId="0" fontId="4" fillId="0" borderId="0" xfId="0" applyNumberFormat="1" applyFont="1" applyAlignment="1">
      <alignment vertical="top" wrapText="1"/>
    </xf>
    <xf numFmtId="0" fontId="22" fillId="0" borderId="0" xfId="36" applyFont="1" applyFill="1" applyBorder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38" applyNumberFormat="1" applyFont="1" applyFill="1" applyBorder="1" applyAlignment="1" applyProtection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4" fillId="0" borderId="0" xfId="39" applyNumberFormat="1" applyFont="1" applyBorder="1" applyAlignment="1">
      <alignment horizontal="left" vertical="top" wrapText="1"/>
    </xf>
    <xf numFmtId="168" fontId="5" fillId="0" borderId="0" xfId="39" applyFont="1" applyAlignment="1">
      <alignment horizontal="left" vertical="top"/>
    </xf>
    <xf numFmtId="0" fontId="4" fillId="0" borderId="0" xfId="7" applyFont="1" applyFill="1" applyBorder="1" applyAlignment="1">
      <alignment horizontal="center" vertical="center" wrapText="1"/>
    </xf>
    <xf numFmtId="168" fontId="5" fillId="0" borderId="0" xfId="39" applyFont="1" applyFill="1" applyAlignment="1">
      <alignment horizontal="left" vertical="top"/>
    </xf>
    <xf numFmtId="4" fontId="5" fillId="0" borderId="0" xfId="8" applyNumberFormat="1" applyFont="1" applyFill="1" applyBorder="1" applyAlignment="1">
      <alignment horizontal="center" vertical="center" wrapText="1"/>
    </xf>
    <xf numFmtId="0" fontId="5" fillId="0" borderId="7" xfId="8" applyFont="1" applyFill="1" applyBorder="1" applyAlignment="1">
      <alignment horizontal="center" vertical="center" wrapText="1"/>
    </xf>
    <xf numFmtId="0" fontId="5" fillId="0" borderId="11" xfId="8" applyFont="1" applyFill="1" applyBorder="1" applyAlignment="1">
      <alignment horizontal="center" vertical="center" wrapText="1"/>
    </xf>
    <xf numFmtId="0" fontId="4" fillId="0" borderId="11" xfId="7" applyFont="1" applyFill="1" applyBorder="1" applyAlignment="1">
      <alignment horizontal="center" vertical="center"/>
    </xf>
    <xf numFmtId="0" fontId="4" fillId="0" borderId="0" xfId="39" applyNumberFormat="1" applyFont="1" applyFill="1" applyBorder="1" applyAlignment="1">
      <alignment horizontal="left" vertical="top" wrapText="1"/>
    </xf>
    <xf numFmtId="0" fontId="4" fillId="0" borderId="11" xfId="8" applyFont="1" applyFill="1" applyBorder="1" applyAlignment="1">
      <alignment horizontal="center" vertical="center" wrapText="1"/>
    </xf>
    <xf numFmtId="0" fontId="4" fillId="0" borderId="5" xfId="8" applyFont="1" applyFill="1" applyBorder="1" applyAlignment="1">
      <alignment horizontal="center" vertical="center" wrapText="1"/>
    </xf>
    <xf numFmtId="168" fontId="5" fillId="0" borderId="0" xfId="39" applyFont="1" applyFill="1" applyBorder="1" applyAlignment="1">
      <alignment horizontal="left" vertical="top"/>
    </xf>
    <xf numFmtId="0" fontId="4" fillId="0" borderId="0" xfId="0" applyFont="1" applyFill="1" applyBorder="1" applyAlignment="1">
      <alignment vertical="top" wrapText="1"/>
    </xf>
    <xf numFmtId="0" fontId="4" fillId="0" borderId="0" xfId="39" applyNumberFormat="1" applyFont="1" applyAlignment="1">
      <alignment horizontal="left" vertical="top" wrapText="1"/>
    </xf>
    <xf numFmtId="164" fontId="18" fillId="0" borderId="0" xfId="28" applyNumberFormat="1" applyFont="1" applyFill="1" applyBorder="1" applyAlignment="1">
      <alignment horizontal="center" vertical="center"/>
    </xf>
    <xf numFmtId="4" fontId="5" fillId="0" borderId="5" xfId="8" applyNumberFormat="1" applyFont="1" applyFill="1" applyBorder="1" applyAlignment="1">
      <alignment horizontal="center" vertical="center" wrapText="1"/>
    </xf>
    <xf numFmtId="0" fontId="4" fillId="0" borderId="7" xfId="8" applyFont="1" applyFill="1" applyBorder="1" applyAlignment="1">
      <alignment horizontal="center" vertical="center" wrapText="1"/>
    </xf>
    <xf numFmtId="0" fontId="4" fillId="0" borderId="11" xfId="8" applyFont="1" applyFill="1" applyBorder="1" applyAlignment="1">
      <alignment horizontal="center" vertical="center"/>
    </xf>
    <xf numFmtId="0" fontId="4" fillId="0" borderId="11" xfId="9" applyFont="1" applyFill="1" applyBorder="1" applyAlignment="1">
      <alignment horizontal="center" vertical="center"/>
    </xf>
    <xf numFmtId="0" fontId="4" fillId="0" borderId="12" xfId="8" applyFont="1" applyFill="1" applyBorder="1" applyAlignment="1">
      <alignment horizontal="center" vertical="center"/>
    </xf>
    <xf numFmtId="0" fontId="4" fillId="0" borderId="9" xfId="8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7" applyFont="1" applyFill="1" applyBorder="1" applyAlignment="1">
      <alignment horizontal="center" vertical="center" wrapText="1"/>
    </xf>
    <xf numFmtId="4" fontId="5" fillId="0" borderId="0" xfId="8" applyNumberFormat="1" applyFont="1" applyFill="1" applyBorder="1" applyAlignment="1">
      <alignment vertical="center"/>
    </xf>
    <xf numFmtId="164" fontId="18" fillId="0" borderId="1" xfId="28" applyNumberFormat="1" applyFont="1" applyFill="1" applyBorder="1" applyAlignment="1">
      <alignment horizontal="center" vertical="center"/>
    </xf>
    <xf numFmtId="164" fontId="18" fillId="0" borderId="22" xfId="28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top" wrapText="1"/>
    </xf>
    <xf numFmtId="49" fontId="4" fillId="0" borderId="0" xfId="0" applyNumberFormat="1" applyFont="1" applyBorder="1" applyAlignment="1">
      <alignment horizontal="center" vertical="center"/>
    </xf>
    <xf numFmtId="0" fontId="5" fillId="0" borderId="23" xfId="8" applyFont="1" applyFill="1" applyBorder="1" applyAlignment="1">
      <alignment horizontal="center" vertical="center" wrapText="1"/>
    </xf>
    <xf numFmtId="164" fontId="18" fillId="0" borderId="24" xfId="28" applyNumberFormat="1" applyFont="1" applyFill="1" applyBorder="1" applyAlignment="1">
      <alignment horizontal="center" vertical="center"/>
    </xf>
    <xf numFmtId="0" fontId="4" fillId="0" borderId="19" xfId="9" applyFont="1" applyFill="1" applyBorder="1" applyAlignment="1">
      <alignment horizontal="center" vertical="center"/>
    </xf>
    <xf numFmtId="0" fontId="4" fillId="0" borderId="14" xfId="8" applyFont="1" applyFill="1" applyBorder="1" applyAlignment="1">
      <alignment horizontal="center" vertical="center"/>
    </xf>
    <xf numFmtId="0" fontId="4" fillId="0" borderId="19" xfId="9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vertical="center"/>
    </xf>
    <xf numFmtId="0" fontId="4" fillId="0" borderId="19" xfId="7" applyFont="1" applyFill="1" applyBorder="1" applyAlignment="1">
      <alignment horizontal="center" vertical="center"/>
    </xf>
    <xf numFmtId="164" fontId="18" fillId="0" borderId="26" xfId="28" applyNumberFormat="1" applyFont="1" applyFill="1" applyBorder="1" applyAlignment="1">
      <alignment horizontal="center" vertical="center"/>
    </xf>
    <xf numFmtId="4" fontId="4" fillId="0" borderId="14" xfId="8" applyNumberFormat="1" applyFont="1" applyFill="1" applyBorder="1" applyAlignment="1">
      <alignment vertical="center"/>
    </xf>
    <xf numFmtId="0" fontId="4" fillId="0" borderId="19" xfId="0" applyFont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4" fontId="4" fillId="0" borderId="0" xfId="8" applyNumberFormat="1" applyFont="1" applyFill="1" applyBorder="1" applyAlignment="1">
      <alignment horizontal="center" vertical="center"/>
    </xf>
    <xf numFmtId="4" fontId="4" fillId="0" borderId="0" xfId="8" applyNumberFormat="1" applyFont="1" applyFill="1" applyBorder="1" applyAlignment="1">
      <alignment vertical="center" wrapText="1"/>
    </xf>
    <xf numFmtId="4" fontId="4" fillId="0" borderId="21" xfId="8" applyNumberFormat="1" applyFont="1" applyFill="1" applyBorder="1" applyAlignment="1">
      <alignment vertical="center" wrapText="1"/>
    </xf>
    <xf numFmtId="4" fontId="5" fillId="0" borderId="1" xfId="8" applyNumberFormat="1" applyFont="1" applyFill="1" applyBorder="1" applyAlignment="1">
      <alignment vertical="center"/>
    </xf>
    <xf numFmtId="4" fontId="4" fillId="0" borderId="19" xfId="0" applyNumberFormat="1" applyFont="1" applyBorder="1" applyAlignment="1">
      <alignment vertical="center"/>
    </xf>
    <xf numFmtId="4" fontId="4" fillId="0" borderId="0" xfId="10" applyNumberFormat="1" applyFont="1" applyFill="1" applyBorder="1" applyAlignment="1">
      <alignment vertical="center"/>
    </xf>
    <xf numFmtId="4" fontId="4" fillId="0" borderId="19" xfId="0" applyNumberFormat="1" applyFont="1" applyFill="1" applyBorder="1" applyAlignment="1">
      <alignment vertical="center"/>
    </xf>
    <xf numFmtId="4" fontId="5" fillId="0" borderId="19" xfId="8" applyNumberFormat="1" applyFont="1" applyFill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4" fontId="4" fillId="0" borderId="0" xfId="0" applyNumberFormat="1" applyFont="1" applyBorder="1" applyAlignment="1">
      <alignment vertical="top"/>
    </xf>
    <xf numFmtId="4" fontId="4" fillId="0" borderId="0" xfId="2" applyNumberFormat="1" applyFont="1" applyBorder="1" applyAlignment="1">
      <alignment vertical="top"/>
    </xf>
    <xf numFmtId="0" fontId="5" fillId="0" borderId="2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4" fillId="0" borderId="0" xfId="37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4" fillId="0" borderId="0" xfId="37" applyNumberFormat="1" applyFont="1" applyBorder="1" applyAlignment="1">
      <alignment horizontal="left" vertical="top" wrapText="1"/>
    </xf>
    <xf numFmtId="0" fontId="4" fillId="0" borderId="0" xfId="0" applyNumberFormat="1" applyFont="1" applyBorder="1" applyAlignment="1">
      <alignment horizontal="left" vertical="top" wrapText="1"/>
    </xf>
    <xf numFmtId="0" fontId="4" fillId="0" borderId="13" xfId="8" applyFont="1" applyFill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23" fillId="0" borderId="0" xfId="0" applyFont="1" applyBorder="1" applyAlignment="1">
      <alignment vertical="top" wrapText="1"/>
    </xf>
    <xf numFmtId="0" fontId="23" fillId="0" borderId="0" xfId="37" applyNumberFormat="1" applyFont="1" applyFill="1" applyBorder="1" applyAlignment="1">
      <alignment horizontal="left" vertical="top" wrapText="1"/>
    </xf>
    <xf numFmtId="165" fontId="19" fillId="0" borderId="0" xfId="30" applyFont="1"/>
    <xf numFmtId="0" fontId="4" fillId="0" borderId="0" xfId="0" applyFont="1" applyFill="1"/>
    <xf numFmtId="0" fontId="5" fillId="0" borderId="0" xfId="0" applyFont="1" applyAlignment="1">
      <alignment horizontal="left" vertical="top" wrapText="1"/>
    </xf>
    <xf numFmtId="0" fontId="4" fillId="0" borderId="0" xfId="0" applyFont="1" applyFill="1" applyBorder="1" applyAlignment="1">
      <alignment horizontal="center" wrapText="1"/>
    </xf>
    <xf numFmtId="4" fontId="4" fillId="0" borderId="0" xfId="0" applyNumberFormat="1" applyFont="1" applyFill="1" applyBorder="1" applyAlignment="1">
      <alignment vertical="top"/>
    </xf>
    <xf numFmtId="0" fontId="4" fillId="0" borderId="0" xfId="37" applyNumberFormat="1" applyFont="1" applyFill="1" applyAlignment="1">
      <alignment horizontal="left" vertical="top" wrapText="1"/>
    </xf>
    <xf numFmtId="0" fontId="5" fillId="3" borderId="7" xfId="8" applyFont="1" applyFill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36" applyFont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0" xfId="39" applyNumberFormat="1" applyFont="1" applyFill="1" applyAlignment="1">
      <alignment horizontal="left" vertical="top" wrapText="1"/>
    </xf>
    <xf numFmtId="0" fontId="4" fillId="4" borderId="0" xfId="0" applyFont="1" applyFill="1" applyAlignment="1">
      <alignment horizontal="center" vertical="center"/>
    </xf>
    <xf numFmtId="4" fontId="5" fillId="0" borderId="6" xfId="8" applyNumberFormat="1" applyFont="1" applyFill="1" applyBorder="1" applyAlignment="1">
      <alignment vertical="center"/>
    </xf>
    <xf numFmtId="4" fontId="5" fillId="0" borderId="0" xfId="8" applyNumberFormat="1" applyFont="1" applyFill="1" applyBorder="1" applyAlignment="1">
      <alignment vertical="center" wrapText="1"/>
    </xf>
    <xf numFmtId="164" fontId="18" fillId="0" borderId="16" xfId="28" applyNumberFormat="1" applyFont="1" applyFill="1" applyBorder="1" applyAlignment="1">
      <alignment horizontal="right" vertical="center"/>
    </xf>
    <xf numFmtId="164" fontId="18" fillId="0" borderId="0" xfId="16" applyNumberFormat="1" applyFont="1" applyBorder="1" applyAlignment="1">
      <alignment vertical="center"/>
    </xf>
    <xf numFmtId="164" fontId="18" fillId="0" borderId="0" xfId="28" applyNumberFormat="1" applyFont="1" applyFill="1" applyBorder="1" applyAlignment="1">
      <alignment vertical="center"/>
    </xf>
    <xf numFmtId="164" fontId="18" fillId="0" borderId="16" xfId="30" applyNumberFormat="1" applyFont="1" applyFill="1" applyBorder="1" applyAlignment="1">
      <alignment vertical="center"/>
    </xf>
    <xf numFmtId="164" fontId="18" fillId="0" borderId="0" xfId="16" applyNumberFormat="1" applyFont="1" applyFill="1" applyBorder="1" applyAlignment="1">
      <alignment vertical="center"/>
    </xf>
    <xf numFmtId="164" fontId="18" fillId="0" borderId="16" xfId="29" applyNumberFormat="1" applyFont="1" applyFill="1" applyBorder="1" applyAlignment="1">
      <alignment vertical="center"/>
    </xf>
    <xf numFmtId="164" fontId="18" fillId="0" borderId="0" xfId="29" applyNumberFormat="1" applyFont="1" applyFill="1" applyBorder="1" applyAlignment="1">
      <alignment vertical="center"/>
    </xf>
    <xf numFmtId="164" fontId="18" fillId="0" borderId="0" xfId="29" applyNumberFormat="1" applyFont="1" applyFill="1" applyBorder="1" applyAlignment="1">
      <alignment vertical="center" wrapText="1"/>
    </xf>
    <xf numFmtId="164" fontId="18" fillId="0" borderId="25" xfId="16" applyNumberFormat="1" applyFont="1" applyFill="1" applyBorder="1" applyAlignment="1">
      <alignment vertical="center"/>
    </xf>
    <xf numFmtId="164" fontId="18" fillId="0" borderId="15" xfId="27" applyNumberFormat="1" applyFont="1" applyFill="1" applyBorder="1" applyAlignment="1">
      <alignment vertical="center"/>
    </xf>
    <xf numFmtId="164" fontId="18" fillId="0" borderId="16" xfId="27" applyNumberFormat="1" applyFont="1" applyFill="1" applyBorder="1" applyAlignment="1">
      <alignment horizontal="right" vertical="center" wrapText="1"/>
    </xf>
    <xf numFmtId="164" fontId="18" fillId="0" borderId="0" xfId="27" applyNumberFormat="1" applyFont="1" applyFill="1" applyBorder="1" applyAlignment="1">
      <alignment vertical="center"/>
    </xf>
    <xf numFmtId="4" fontId="5" fillId="0" borderId="0" xfId="8" applyNumberFormat="1" applyFont="1" applyFill="1" applyBorder="1" applyAlignment="1">
      <alignment horizontal="right" vertical="center" wrapText="1"/>
    </xf>
    <xf numFmtId="164" fontId="18" fillId="0" borderId="0" xfId="27" applyNumberFormat="1" applyFont="1" applyFill="1" applyBorder="1" applyAlignment="1">
      <alignment horizontal="right" vertical="center"/>
    </xf>
    <xf numFmtId="164" fontId="18" fillId="0" borderId="0" xfId="28" applyNumberFormat="1" applyFont="1" applyFill="1" applyBorder="1" applyAlignment="1">
      <alignment horizontal="right" vertical="center"/>
    </xf>
    <xf numFmtId="164" fontId="18" fillId="0" borderId="0" xfId="29" applyNumberFormat="1" applyFont="1" applyFill="1" applyBorder="1" applyAlignment="1">
      <alignment horizontal="right" vertical="center"/>
    </xf>
    <xf numFmtId="4" fontId="5" fillId="0" borderId="0" xfId="0" applyNumberFormat="1" applyFont="1" applyAlignment="1">
      <alignment vertical="center"/>
    </xf>
    <xf numFmtId="4" fontId="5" fillId="0" borderId="0" xfId="0" applyNumberFormat="1" applyFont="1" applyFill="1" applyBorder="1"/>
    <xf numFmtId="4" fontId="5" fillId="0" borderId="0" xfId="0" applyNumberFormat="1" applyFont="1" applyFill="1" applyBorder="1" applyAlignment="1">
      <alignment horizontal="left"/>
    </xf>
    <xf numFmtId="0" fontId="5" fillId="0" borderId="0" xfId="0" applyFont="1"/>
    <xf numFmtId="0" fontId="4" fillId="0" borderId="0" xfId="8" applyFont="1" applyFill="1" applyBorder="1" applyAlignment="1">
      <alignment horizontal="right" vertical="center" wrapText="1"/>
    </xf>
    <xf numFmtId="0" fontId="4" fillId="0" borderId="11" xfId="0" applyFont="1" applyBorder="1" applyAlignment="1">
      <alignment horizontal="center" vertical="center"/>
    </xf>
    <xf numFmtId="49" fontId="4" fillId="0" borderId="0" xfId="8" applyNumberFormat="1" applyFont="1" applyFill="1" applyBorder="1" applyAlignment="1">
      <alignment horizontal="center" vertical="center" wrapText="1"/>
    </xf>
    <xf numFmtId="2" fontId="4" fillId="0" borderId="0" xfId="8" applyNumberFormat="1" applyFont="1" applyFill="1" applyBorder="1" applyAlignment="1">
      <alignment horizontal="right" vertical="center" wrapText="1"/>
    </xf>
    <xf numFmtId="2" fontId="4" fillId="0" borderId="11" xfId="8" applyNumberFormat="1" applyFont="1" applyFill="1" applyBorder="1" applyAlignment="1">
      <alignment horizontal="right" vertical="center" wrapText="1"/>
    </xf>
    <xf numFmtId="0" fontId="5" fillId="3" borderId="7" xfId="8" applyFont="1" applyFill="1" applyBorder="1" applyAlignment="1">
      <alignment vertical="center" wrapText="1"/>
    </xf>
    <xf numFmtId="4" fontId="26" fillId="0" borderId="0" xfId="27" applyNumberFormat="1" applyFont="1" applyFill="1" applyBorder="1" applyAlignment="1">
      <alignment horizontal="right" vertical="center"/>
    </xf>
    <xf numFmtId="0" fontId="24" fillId="0" borderId="0" xfId="0" applyFont="1" applyFill="1" applyAlignment="1">
      <alignment horizontal="left" vertical="top" wrapText="1"/>
    </xf>
    <xf numFmtId="4" fontId="27" fillId="0" borderId="0" xfId="8" applyNumberFormat="1" applyFont="1" applyFill="1" applyBorder="1" applyAlignment="1">
      <alignment horizontal="right" vertical="center" wrapText="1"/>
    </xf>
  </cellXfs>
  <cellStyles count="40">
    <cellStyle name="Comma" xfId="37" builtinId="3"/>
    <cellStyle name="Comma 2 2" xfId="39"/>
    <cellStyle name="Comma 2 3 3" xfId="38"/>
    <cellStyle name="ConditionalStyle_1" xfId="15"/>
    <cellStyle name="Excel Built-in Normal" xfId="13"/>
    <cellStyle name="Excel Built-in Normal 1" xfId="17"/>
    <cellStyle name="Excel Built-in Normal 2" xfId="16"/>
    <cellStyle name="Heading" xfId="18"/>
    <cellStyle name="Heading1" xfId="19"/>
    <cellStyle name="kolona B" xfId="12"/>
    <cellStyle name="kolona B 2" xfId="20"/>
    <cellStyle name="Normal" xfId="0" builtinId="0"/>
    <cellStyle name="Normal 13 2" xfId="1"/>
    <cellStyle name="Normal 13 2 2" xfId="21"/>
    <cellStyle name="Normal 2" xfId="14"/>
    <cellStyle name="Normal 2 2 5" xfId="2"/>
    <cellStyle name="Normal 2 2 5 2" xfId="22"/>
    <cellStyle name="Normal 2 54" xfId="3"/>
    <cellStyle name="Normal 2 54 2" xfId="23"/>
    <cellStyle name="Normal 3 2 3" xfId="4"/>
    <cellStyle name="Normal 3 2 3 2" xfId="24"/>
    <cellStyle name="Normal 4 4 2 3" xfId="5"/>
    <cellStyle name="Normal 4 4 2 3 2" xfId="25"/>
    <cellStyle name="Normal 4 4 2 3 3" xfId="34"/>
    <cellStyle name="Normal 4 4 2 3 4" xfId="35"/>
    <cellStyle name="Normal 50" xfId="6"/>
    <cellStyle name="Normal 50 2" xfId="26"/>
    <cellStyle name="Normal_TROSKOVNIK-revizija2" xfId="11"/>
    <cellStyle name="Normal_TROŠKOVNIK Hotel Istra xls" xfId="7"/>
    <cellStyle name="Normal_TROŠKOVNIK Hotel Istra xls 2" xfId="27"/>
    <cellStyle name="Normal_TROŠKOVNIK Hotel Koralj xls" xfId="8"/>
    <cellStyle name="Normal_TROŠKOVNIK Hotel Koralj xls 2" xfId="28"/>
    <cellStyle name="Normal_TROŠKOVNIK Hotel Umag xls" xfId="9"/>
    <cellStyle name="Normal_TROŠKOVNIK Hotel Umag xls 2" xfId="29"/>
    <cellStyle name="Normal_troškovnik SIPAR xls" xfId="10"/>
    <cellStyle name="Normal_troškovnik SIPAR xls 2" xfId="30"/>
    <cellStyle name="Normalno 2" xfId="36"/>
    <cellStyle name="Result" xfId="31"/>
    <cellStyle name="Result2" xfId="32"/>
    <cellStyle name="TableStyleLight1" xfId="33"/>
  </cellStyles>
  <dxfs count="35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DEB3D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8"/>
  <sheetViews>
    <sheetView tabSelected="1" zoomScale="120" zoomScaleNormal="120" zoomScaleSheetLayoutView="110" workbookViewId="0">
      <selection activeCell="G11" sqref="G11"/>
    </sheetView>
  </sheetViews>
  <sheetFormatPr defaultColWidth="11.5703125" defaultRowHeight="11.25" x14ac:dyDescent="0.2"/>
  <cols>
    <col min="1" max="1" width="6.85546875" style="13" customWidth="1"/>
    <col min="2" max="2" width="7.42578125" style="13" customWidth="1"/>
    <col min="3" max="3" width="7" style="13" customWidth="1"/>
    <col min="4" max="4" width="56.28515625" style="13" customWidth="1"/>
    <col min="5" max="5" width="4" style="13" customWidth="1"/>
    <col min="6" max="6" width="4" style="13" bestFit="1" customWidth="1"/>
    <col min="7" max="8" width="20.7109375" style="15" customWidth="1"/>
    <col min="9" max="16384" width="11.5703125" style="13"/>
  </cols>
  <sheetData>
    <row r="1" spans="1:8" x14ac:dyDescent="0.2">
      <c r="D1" s="129" t="s">
        <v>135</v>
      </c>
      <c r="E1" s="19"/>
      <c r="F1" s="19"/>
      <c r="G1" s="20"/>
      <c r="H1" s="18" t="s">
        <v>96</v>
      </c>
    </row>
    <row r="2" spans="1:8" x14ac:dyDescent="0.2">
      <c r="D2" s="129" t="s">
        <v>136</v>
      </c>
      <c r="E2" s="21"/>
      <c r="F2" s="21"/>
      <c r="G2" s="22"/>
      <c r="H2" s="18" t="s">
        <v>97</v>
      </c>
    </row>
    <row r="3" spans="1:8" x14ac:dyDescent="0.2">
      <c r="C3" s="23"/>
      <c r="D3" s="129" t="s">
        <v>137</v>
      </c>
      <c r="E3" s="21"/>
      <c r="F3" s="21"/>
      <c r="G3" s="22"/>
      <c r="H3" s="18" t="s">
        <v>98</v>
      </c>
    </row>
    <row r="4" spans="1:8" x14ac:dyDescent="0.2">
      <c r="C4" s="23"/>
      <c r="D4" s="18"/>
      <c r="E4" s="21"/>
      <c r="F4" s="21"/>
      <c r="G4" s="22"/>
      <c r="H4" s="18" t="s">
        <v>99</v>
      </c>
    </row>
    <row r="5" spans="1:8" x14ac:dyDescent="0.2">
      <c r="C5" s="23"/>
      <c r="D5" s="18"/>
      <c r="E5" s="21"/>
      <c r="F5" s="21"/>
      <c r="G5" s="22"/>
      <c r="H5" s="18"/>
    </row>
    <row r="6" spans="1:8" x14ac:dyDescent="0.2">
      <c r="A6" s="1"/>
      <c r="C6" s="23"/>
      <c r="D6" s="24" t="s">
        <v>84</v>
      </c>
      <c r="E6" s="25"/>
      <c r="F6" s="25"/>
      <c r="G6" s="26"/>
      <c r="H6" s="26"/>
    </row>
    <row r="7" spans="1:8" ht="22.5" x14ac:dyDescent="0.2">
      <c r="A7" s="1"/>
      <c r="C7" s="27"/>
      <c r="D7" s="28" t="s">
        <v>184</v>
      </c>
      <c r="E7" s="25"/>
      <c r="F7" s="25"/>
      <c r="G7" s="26"/>
      <c r="H7" s="26"/>
    </row>
    <row r="8" spans="1:8" x14ac:dyDescent="0.2">
      <c r="A8" s="1" t="s">
        <v>16</v>
      </c>
      <c r="B8" s="1" t="s">
        <v>26</v>
      </c>
      <c r="C8" s="29" t="s">
        <v>51</v>
      </c>
      <c r="D8" s="235" t="s">
        <v>25</v>
      </c>
      <c r="E8" s="25"/>
      <c r="F8" s="25"/>
      <c r="G8" s="126"/>
      <c r="H8" s="127"/>
    </row>
    <row r="9" spans="1:8" x14ac:dyDescent="0.2">
      <c r="A9" s="1" t="s">
        <v>20</v>
      </c>
      <c r="B9" s="1" t="s">
        <v>26</v>
      </c>
      <c r="C9" s="30" t="s">
        <v>5</v>
      </c>
      <c r="D9" s="31" t="s">
        <v>0</v>
      </c>
      <c r="E9" s="31" t="s">
        <v>132</v>
      </c>
      <c r="F9" s="31" t="s">
        <v>133</v>
      </c>
      <c r="G9" s="32" t="s">
        <v>134</v>
      </c>
      <c r="H9" s="33" t="s">
        <v>1</v>
      </c>
    </row>
    <row r="10" spans="1:8" x14ac:dyDescent="0.2">
      <c r="A10" s="1" t="s">
        <v>16</v>
      </c>
      <c r="B10" s="1" t="s">
        <v>26</v>
      </c>
      <c r="C10" s="34"/>
      <c r="D10" s="35"/>
      <c r="E10" s="35"/>
      <c r="F10" s="35"/>
      <c r="G10" s="36"/>
      <c r="H10" s="37"/>
    </row>
    <row r="11" spans="1:8" ht="101.25" x14ac:dyDescent="0.2">
      <c r="A11" s="1" t="s">
        <v>16</v>
      </c>
      <c r="B11" s="1" t="s">
        <v>26</v>
      </c>
      <c r="C11" s="38" t="s">
        <v>6</v>
      </c>
      <c r="D11" s="39" t="s">
        <v>105</v>
      </c>
      <c r="E11" s="40"/>
      <c r="F11" s="40"/>
      <c r="G11" s="41"/>
      <c r="H11" s="42"/>
    </row>
    <row r="12" spans="1:8" ht="22.5" x14ac:dyDescent="0.2">
      <c r="A12" s="1" t="s">
        <v>16</v>
      </c>
      <c r="B12" s="1" t="s">
        <v>26</v>
      </c>
      <c r="C12" s="38"/>
      <c r="D12" s="43" t="s">
        <v>27</v>
      </c>
      <c r="E12" s="25" t="s">
        <v>2</v>
      </c>
      <c r="F12" s="25">
        <v>1</v>
      </c>
      <c r="G12" s="44"/>
      <c r="H12" s="45">
        <f>$F12*G12</f>
        <v>0</v>
      </c>
    </row>
    <row r="13" spans="1:8" ht="22.5" x14ac:dyDescent="0.2">
      <c r="A13" s="1" t="s">
        <v>16</v>
      </c>
      <c r="B13" s="1" t="s">
        <v>26</v>
      </c>
      <c r="C13" s="38"/>
      <c r="D13" s="43" t="s">
        <v>28</v>
      </c>
      <c r="E13" s="25" t="s">
        <v>2</v>
      </c>
      <c r="F13" s="25">
        <v>1</v>
      </c>
      <c r="G13" s="44"/>
      <c r="H13" s="45">
        <f t="shared" ref="H13:H14" si="0">$F13*G13</f>
        <v>0</v>
      </c>
    </row>
    <row r="14" spans="1:8" x14ac:dyDescent="0.2">
      <c r="A14" s="1" t="s">
        <v>16</v>
      </c>
      <c r="B14" s="1" t="s">
        <v>26</v>
      </c>
      <c r="C14" s="38"/>
      <c r="D14" s="43" t="s">
        <v>94</v>
      </c>
      <c r="E14" s="25" t="s">
        <v>2</v>
      </c>
      <c r="F14" s="25">
        <v>1</v>
      </c>
      <c r="G14" s="44"/>
      <c r="H14" s="45">
        <f t="shared" si="0"/>
        <v>0</v>
      </c>
    </row>
    <row r="15" spans="1:8" x14ac:dyDescent="0.2">
      <c r="A15" s="1" t="s">
        <v>16</v>
      </c>
      <c r="B15" s="1" t="s">
        <v>26</v>
      </c>
      <c r="C15" s="38"/>
      <c r="D15" s="46"/>
      <c r="E15" s="25"/>
      <c r="F15" s="25"/>
      <c r="G15" s="44"/>
      <c r="H15" s="45"/>
    </row>
    <row r="16" spans="1:8" ht="78.75" x14ac:dyDescent="0.2">
      <c r="A16" s="1" t="s">
        <v>16</v>
      </c>
      <c r="B16" s="1" t="s">
        <v>26</v>
      </c>
      <c r="C16" s="38" t="s">
        <v>7</v>
      </c>
      <c r="D16" s="47" t="s">
        <v>106</v>
      </c>
      <c r="E16" s="40"/>
      <c r="F16" s="40"/>
      <c r="G16" s="48"/>
      <c r="H16" s="42"/>
    </row>
    <row r="17" spans="1:8" x14ac:dyDescent="0.2">
      <c r="A17" s="1" t="s">
        <v>16</v>
      </c>
      <c r="B17" s="1" t="s">
        <v>26</v>
      </c>
      <c r="C17" s="38"/>
      <c r="D17" s="43" t="s">
        <v>30</v>
      </c>
      <c r="E17" s="25" t="s">
        <v>2</v>
      </c>
      <c r="F17" s="25">
        <v>1</v>
      </c>
      <c r="G17" s="44"/>
      <c r="H17" s="45">
        <f t="shared" ref="H17:H19" si="1">$F17*G17</f>
        <v>0</v>
      </c>
    </row>
    <row r="18" spans="1:8" x14ac:dyDescent="0.2">
      <c r="A18" s="1" t="s">
        <v>16</v>
      </c>
      <c r="B18" s="1" t="s">
        <v>26</v>
      </c>
      <c r="C18" s="38"/>
      <c r="D18" s="43" t="s">
        <v>31</v>
      </c>
      <c r="E18" s="25" t="s">
        <v>2</v>
      </c>
      <c r="F18" s="25">
        <v>1</v>
      </c>
      <c r="G18" s="44"/>
      <c r="H18" s="45">
        <f t="shared" si="1"/>
        <v>0</v>
      </c>
    </row>
    <row r="19" spans="1:8" x14ac:dyDescent="0.2">
      <c r="A19" s="1" t="s">
        <v>16</v>
      </c>
      <c r="B19" s="1" t="s">
        <v>26</v>
      </c>
      <c r="C19" s="38"/>
      <c r="D19" s="49" t="s">
        <v>32</v>
      </c>
      <c r="E19" s="25" t="s">
        <v>2</v>
      </c>
      <c r="F19" s="25">
        <v>1</v>
      </c>
      <c r="G19" s="44"/>
      <c r="H19" s="45">
        <f t="shared" si="1"/>
        <v>0</v>
      </c>
    </row>
    <row r="20" spans="1:8" x14ac:dyDescent="0.2">
      <c r="A20" s="1" t="s">
        <v>16</v>
      </c>
      <c r="B20" s="1" t="s">
        <v>26</v>
      </c>
      <c r="C20" s="38"/>
      <c r="D20" s="46"/>
      <c r="E20" s="25"/>
      <c r="F20" s="25"/>
      <c r="G20" s="44"/>
      <c r="H20" s="45"/>
    </row>
    <row r="21" spans="1:8" ht="67.5" x14ac:dyDescent="0.2">
      <c r="A21" s="1" t="s">
        <v>16</v>
      </c>
      <c r="B21" s="1" t="s">
        <v>26</v>
      </c>
      <c r="C21" s="38" t="s">
        <v>8</v>
      </c>
      <c r="D21" s="50" t="s">
        <v>107</v>
      </c>
      <c r="E21" s="25"/>
      <c r="F21" s="25"/>
      <c r="G21" s="44"/>
      <c r="H21" s="45"/>
    </row>
    <row r="22" spans="1:8" ht="22.5" x14ac:dyDescent="0.2">
      <c r="A22" s="1" t="s">
        <v>16</v>
      </c>
      <c r="B22" s="1" t="s">
        <v>26</v>
      </c>
      <c r="C22" s="38"/>
      <c r="D22" s="43" t="s">
        <v>33</v>
      </c>
      <c r="E22" s="25" t="s">
        <v>2</v>
      </c>
      <c r="F22" s="25">
        <v>1</v>
      </c>
      <c r="G22" s="44"/>
      <c r="H22" s="45">
        <f t="shared" ref="H22:H23" si="2">$F22*G22</f>
        <v>0</v>
      </c>
    </row>
    <row r="23" spans="1:8" x14ac:dyDescent="0.2">
      <c r="A23" s="1" t="s">
        <v>16</v>
      </c>
      <c r="B23" s="1" t="s">
        <v>26</v>
      </c>
      <c r="C23" s="38"/>
      <c r="D23" s="43" t="s">
        <v>34</v>
      </c>
      <c r="E23" s="25" t="s">
        <v>2</v>
      </c>
      <c r="F23" s="25">
        <v>1</v>
      </c>
      <c r="G23" s="44"/>
      <c r="H23" s="45">
        <f t="shared" si="2"/>
        <v>0</v>
      </c>
    </row>
    <row r="24" spans="1:8" x14ac:dyDescent="0.2">
      <c r="A24" s="1" t="s">
        <v>16</v>
      </c>
      <c r="B24" s="1" t="s">
        <v>26</v>
      </c>
      <c r="C24" s="38"/>
      <c r="D24" s="46"/>
      <c r="E24" s="25"/>
      <c r="F24" s="25"/>
      <c r="G24" s="44"/>
      <c r="H24" s="45"/>
    </row>
    <row r="25" spans="1:8" ht="101.25" x14ac:dyDescent="0.2">
      <c r="A25" s="1" t="s">
        <v>16</v>
      </c>
      <c r="B25" s="1" t="s">
        <v>26</v>
      </c>
      <c r="C25" s="38" t="s">
        <v>9</v>
      </c>
      <c r="D25" s="47" t="s">
        <v>108</v>
      </c>
      <c r="E25" s="25"/>
      <c r="F25" s="25"/>
      <c r="G25" s="44"/>
      <c r="H25" s="45"/>
    </row>
    <row r="26" spans="1:8" x14ac:dyDescent="0.2">
      <c r="A26" s="1" t="s">
        <v>16</v>
      </c>
      <c r="B26" s="1" t="s">
        <v>26</v>
      </c>
      <c r="C26" s="38"/>
      <c r="D26" s="43" t="s">
        <v>35</v>
      </c>
      <c r="E26" s="25" t="s">
        <v>2</v>
      </c>
      <c r="F26" s="25">
        <v>3</v>
      </c>
      <c r="G26" s="44"/>
      <c r="H26" s="45">
        <f t="shared" ref="H26:H27" si="3">$F26*G26</f>
        <v>0</v>
      </c>
    </row>
    <row r="27" spans="1:8" x14ac:dyDescent="0.2">
      <c r="A27" s="1" t="s">
        <v>16</v>
      </c>
      <c r="B27" s="1" t="s">
        <v>26</v>
      </c>
      <c r="C27" s="38"/>
      <c r="D27" s="43" t="s">
        <v>95</v>
      </c>
      <c r="E27" s="25" t="s">
        <v>2</v>
      </c>
      <c r="F27" s="25">
        <v>1</v>
      </c>
      <c r="G27" s="44"/>
      <c r="H27" s="45">
        <f t="shared" si="3"/>
        <v>0</v>
      </c>
    </row>
    <row r="28" spans="1:8" x14ac:dyDescent="0.2">
      <c r="A28" s="1" t="s">
        <v>16</v>
      </c>
      <c r="B28" s="1" t="s">
        <v>26</v>
      </c>
      <c r="C28" s="38"/>
      <c r="D28" s="51"/>
      <c r="E28" s="35"/>
      <c r="F28" s="35"/>
      <c r="G28" s="44"/>
      <c r="H28" s="45"/>
    </row>
    <row r="29" spans="1:8" ht="101.25" x14ac:dyDescent="0.2">
      <c r="A29" s="1" t="s">
        <v>16</v>
      </c>
      <c r="B29" s="1" t="s">
        <v>26</v>
      </c>
      <c r="C29" s="38" t="s">
        <v>10</v>
      </c>
      <c r="D29" s="52" t="s">
        <v>109</v>
      </c>
      <c r="E29" s="40"/>
      <c r="F29" s="40"/>
      <c r="G29" s="48"/>
      <c r="H29" s="42"/>
    </row>
    <row r="30" spans="1:8" x14ac:dyDescent="0.2">
      <c r="A30" s="1" t="s">
        <v>16</v>
      </c>
      <c r="B30" s="1" t="s">
        <v>26</v>
      </c>
      <c r="C30" s="38"/>
      <c r="D30" s="53" t="s">
        <v>36</v>
      </c>
      <c r="E30" s="25" t="s">
        <v>2</v>
      </c>
      <c r="F30" s="25">
        <v>1</v>
      </c>
      <c r="G30" s="44"/>
      <c r="H30" s="45">
        <f t="shared" ref="H30:H32" si="4">$F30*G30</f>
        <v>0</v>
      </c>
    </row>
    <row r="31" spans="1:8" x14ac:dyDescent="0.2">
      <c r="A31" s="1" t="s">
        <v>16</v>
      </c>
      <c r="B31" s="1" t="s">
        <v>26</v>
      </c>
      <c r="C31" s="38"/>
      <c r="D31" s="54" t="s">
        <v>31</v>
      </c>
      <c r="E31" s="25" t="s">
        <v>2</v>
      </c>
      <c r="F31" s="25">
        <v>1</v>
      </c>
      <c r="G31" s="44"/>
      <c r="H31" s="45">
        <f t="shared" si="4"/>
        <v>0</v>
      </c>
    </row>
    <row r="32" spans="1:8" x14ac:dyDescent="0.2">
      <c r="A32" s="1" t="s">
        <v>16</v>
      </c>
      <c r="B32" s="1" t="s">
        <v>26</v>
      </c>
      <c r="C32" s="38"/>
      <c r="D32" s="43" t="s">
        <v>94</v>
      </c>
      <c r="E32" s="25" t="s">
        <v>2</v>
      </c>
      <c r="F32" s="25">
        <v>2</v>
      </c>
      <c r="G32" s="44"/>
      <c r="H32" s="45">
        <f t="shared" si="4"/>
        <v>0</v>
      </c>
    </row>
    <row r="33" spans="1:8" x14ac:dyDescent="0.2">
      <c r="A33" s="1" t="s">
        <v>16</v>
      </c>
      <c r="B33" s="1" t="s">
        <v>26</v>
      </c>
      <c r="C33" s="38"/>
      <c r="D33" s="40"/>
      <c r="E33" s="40"/>
      <c r="F33" s="40"/>
      <c r="G33" s="48"/>
      <c r="H33" s="42"/>
    </row>
    <row r="34" spans="1:8" ht="67.5" x14ac:dyDescent="0.2">
      <c r="A34" s="1" t="s">
        <v>16</v>
      </c>
      <c r="B34" s="1" t="s">
        <v>26</v>
      </c>
      <c r="C34" s="38" t="s">
        <v>11</v>
      </c>
      <c r="D34" s="47" t="s">
        <v>138</v>
      </c>
      <c r="E34" s="25"/>
      <c r="F34" s="25"/>
      <c r="G34" s="55"/>
      <c r="H34" s="45"/>
    </row>
    <row r="35" spans="1:8" x14ac:dyDescent="0.2">
      <c r="A35" s="1" t="s">
        <v>16</v>
      </c>
      <c r="B35" s="1" t="s">
        <v>26</v>
      </c>
      <c r="C35" s="38"/>
      <c r="D35" s="43" t="s">
        <v>36</v>
      </c>
      <c r="E35" s="25" t="s">
        <v>2</v>
      </c>
      <c r="F35" s="25">
        <v>1</v>
      </c>
      <c r="G35" s="55"/>
      <c r="H35" s="45">
        <f t="shared" ref="H35:H36" si="5">$F35*G35</f>
        <v>0</v>
      </c>
    </row>
    <row r="36" spans="1:8" x14ac:dyDescent="0.2">
      <c r="A36" s="1" t="s">
        <v>16</v>
      </c>
      <c r="B36" s="1" t="s">
        <v>26</v>
      </c>
      <c r="C36" s="38"/>
      <c r="D36" s="43" t="s">
        <v>74</v>
      </c>
      <c r="E36" s="25" t="s">
        <v>2</v>
      </c>
      <c r="F36" s="25">
        <v>1</v>
      </c>
      <c r="G36" s="55"/>
      <c r="H36" s="45">
        <f t="shared" si="5"/>
        <v>0</v>
      </c>
    </row>
    <row r="37" spans="1:8" x14ac:dyDescent="0.2">
      <c r="A37" s="1" t="s">
        <v>16</v>
      </c>
      <c r="B37" s="1" t="s">
        <v>26</v>
      </c>
      <c r="C37" s="38"/>
      <c r="D37" s="40"/>
      <c r="E37" s="40"/>
      <c r="F37" s="40"/>
      <c r="G37" s="48"/>
      <c r="H37" s="42"/>
    </row>
    <row r="38" spans="1:8" ht="67.5" x14ac:dyDescent="0.2">
      <c r="A38" s="1" t="s">
        <v>16</v>
      </c>
      <c r="B38" s="1" t="s">
        <v>26</v>
      </c>
      <c r="C38" s="38" t="s">
        <v>12</v>
      </c>
      <c r="D38" s="47" t="s">
        <v>110</v>
      </c>
      <c r="E38" s="25"/>
      <c r="F38" s="25"/>
      <c r="G38" s="55"/>
      <c r="H38" s="45"/>
    </row>
    <row r="39" spans="1:8" x14ac:dyDescent="0.2">
      <c r="A39" s="1" t="s">
        <v>16</v>
      </c>
      <c r="B39" s="1" t="s">
        <v>26</v>
      </c>
      <c r="C39" s="38"/>
      <c r="D39" s="43" t="s">
        <v>37</v>
      </c>
      <c r="E39" s="25" t="s">
        <v>2</v>
      </c>
      <c r="F39" s="25">
        <v>1</v>
      </c>
      <c r="G39" s="55"/>
      <c r="H39" s="45">
        <f t="shared" ref="H39:H40" si="6">$F39*G39</f>
        <v>0</v>
      </c>
    </row>
    <row r="40" spans="1:8" x14ac:dyDescent="0.2">
      <c r="A40" s="1" t="s">
        <v>16</v>
      </c>
      <c r="B40" s="1" t="s">
        <v>26</v>
      </c>
      <c r="C40" s="38"/>
      <c r="D40" s="43" t="s">
        <v>38</v>
      </c>
      <c r="E40" s="25" t="s">
        <v>2</v>
      </c>
      <c r="F40" s="25">
        <v>1</v>
      </c>
      <c r="G40" s="55"/>
      <c r="H40" s="45">
        <f t="shared" si="6"/>
        <v>0</v>
      </c>
    </row>
    <row r="41" spans="1:8" x14ac:dyDescent="0.2">
      <c r="A41" s="1" t="s">
        <v>16</v>
      </c>
      <c r="B41" s="1" t="s">
        <v>26</v>
      </c>
      <c r="C41" s="38"/>
      <c r="D41" s="40"/>
      <c r="E41" s="40"/>
      <c r="F41" s="40"/>
      <c r="G41" s="48"/>
      <c r="H41" s="42"/>
    </row>
    <row r="42" spans="1:8" ht="67.5" x14ac:dyDescent="0.2">
      <c r="A42" s="1" t="s">
        <v>16</v>
      </c>
      <c r="B42" s="1" t="s">
        <v>26</v>
      </c>
      <c r="C42" s="38" t="s">
        <v>13</v>
      </c>
      <c r="D42" s="56" t="s">
        <v>111</v>
      </c>
      <c r="E42" s="25"/>
      <c r="F42" s="25"/>
      <c r="G42" s="44"/>
      <c r="H42" s="45"/>
    </row>
    <row r="43" spans="1:8" x14ac:dyDescent="0.2">
      <c r="A43" s="1" t="s">
        <v>16</v>
      </c>
      <c r="B43" s="1" t="s">
        <v>26</v>
      </c>
      <c r="C43" s="38"/>
      <c r="D43" s="57" t="s">
        <v>36</v>
      </c>
      <c r="E43" s="25" t="s">
        <v>2</v>
      </c>
      <c r="F43" s="25">
        <v>1</v>
      </c>
      <c r="G43" s="44"/>
      <c r="H43" s="45">
        <f t="shared" ref="H43:H44" si="7">$F43*G43</f>
        <v>0</v>
      </c>
    </row>
    <row r="44" spans="1:8" x14ac:dyDescent="0.2">
      <c r="A44" s="1" t="s">
        <v>16</v>
      </c>
      <c r="B44" s="1" t="s">
        <v>26</v>
      </c>
      <c r="C44" s="38"/>
      <c r="D44" s="54" t="s">
        <v>31</v>
      </c>
      <c r="E44" s="25" t="s">
        <v>2</v>
      </c>
      <c r="F44" s="25">
        <v>1</v>
      </c>
      <c r="G44" s="44"/>
      <c r="H44" s="45">
        <f t="shared" si="7"/>
        <v>0</v>
      </c>
    </row>
    <row r="45" spans="1:8" x14ac:dyDescent="0.2">
      <c r="A45" s="1" t="s">
        <v>16</v>
      </c>
      <c r="B45" s="1" t="s">
        <v>26</v>
      </c>
      <c r="C45" s="38"/>
      <c r="D45" s="51"/>
      <c r="E45" s="35"/>
      <c r="F45" s="35"/>
      <c r="G45" s="44"/>
      <c r="H45" s="45"/>
    </row>
    <row r="46" spans="1:8" ht="101.25" x14ac:dyDescent="0.2">
      <c r="A46" s="1" t="s">
        <v>16</v>
      </c>
      <c r="B46" s="1" t="s">
        <v>26</v>
      </c>
      <c r="C46" s="38" t="s">
        <v>14</v>
      </c>
      <c r="D46" s="58" t="s">
        <v>112</v>
      </c>
      <c r="E46" s="46"/>
      <c r="F46" s="59"/>
      <c r="G46" s="60"/>
      <c r="H46" s="45"/>
    </row>
    <row r="47" spans="1:8" x14ac:dyDescent="0.2">
      <c r="A47" s="1" t="s">
        <v>16</v>
      </c>
      <c r="B47" s="1" t="s">
        <v>26</v>
      </c>
      <c r="C47" s="38"/>
      <c r="D47" s="54" t="s">
        <v>39</v>
      </c>
      <c r="E47" s="25" t="s">
        <v>2</v>
      </c>
      <c r="F47" s="25">
        <v>3</v>
      </c>
      <c r="G47" s="44"/>
      <c r="H47" s="45">
        <f t="shared" ref="H47:H48" si="8">$F47*G47</f>
        <v>0</v>
      </c>
    </row>
    <row r="48" spans="1:8" x14ac:dyDescent="0.2">
      <c r="A48" s="1" t="s">
        <v>16</v>
      </c>
      <c r="B48" s="1" t="s">
        <v>26</v>
      </c>
      <c r="C48" s="38"/>
      <c r="D48" s="43" t="s">
        <v>94</v>
      </c>
      <c r="E48" s="25" t="s">
        <v>2</v>
      </c>
      <c r="F48" s="25">
        <v>1</v>
      </c>
      <c r="G48" s="44"/>
      <c r="H48" s="45">
        <f t="shared" si="8"/>
        <v>0</v>
      </c>
    </row>
    <row r="49" spans="1:8" x14ac:dyDescent="0.2">
      <c r="A49" s="1" t="s">
        <v>16</v>
      </c>
      <c r="B49" s="1" t="s">
        <v>26</v>
      </c>
      <c r="C49" s="38"/>
      <c r="D49" s="46"/>
      <c r="E49" s="46"/>
      <c r="F49" s="59"/>
      <c r="G49" s="60"/>
      <c r="H49" s="45"/>
    </row>
    <row r="50" spans="1:8" ht="67.5" x14ac:dyDescent="0.2">
      <c r="A50" s="1" t="s">
        <v>16</v>
      </c>
      <c r="B50" s="1" t="s">
        <v>26</v>
      </c>
      <c r="C50" s="38" t="s">
        <v>139</v>
      </c>
      <c r="D50" s="61" t="s">
        <v>113</v>
      </c>
      <c r="E50" s="35"/>
      <c r="F50" s="35"/>
      <c r="G50" s="44"/>
      <c r="H50" s="45"/>
    </row>
    <row r="51" spans="1:8" ht="22.5" x14ac:dyDescent="0.2">
      <c r="A51" s="1" t="s">
        <v>16</v>
      </c>
      <c r="B51" s="1" t="s">
        <v>26</v>
      </c>
      <c r="C51" s="38"/>
      <c r="D51" s="62" t="s">
        <v>40</v>
      </c>
      <c r="E51" s="25" t="s">
        <v>2</v>
      </c>
      <c r="F51" s="25">
        <v>1</v>
      </c>
      <c r="G51" s="44"/>
      <c r="H51" s="45">
        <f>$F51*G51</f>
        <v>0</v>
      </c>
    </row>
    <row r="52" spans="1:8" ht="12" thickBot="1" x14ac:dyDescent="0.25">
      <c r="A52" s="1" t="s">
        <v>16</v>
      </c>
      <c r="B52" s="1" t="s">
        <v>26</v>
      </c>
      <c r="C52" s="34"/>
      <c r="D52" s="40"/>
      <c r="E52" s="25"/>
      <c r="F52" s="25"/>
      <c r="G52" s="60"/>
      <c r="H52" s="63"/>
    </row>
    <row r="53" spans="1:8" ht="12" thickBot="1" x14ac:dyDescent="0.25">
      <c r="A53" s="1" t="s">
        <v>20</v>
      </c>
      <c r="B53" s="1" t="s">
        <v>20</v>
      </c>
      <c r="C53" s="64"/>
      <c r="D53" s="65" t="s">
        <v>44</v>
      </c>
      <c r="E53" s="66"/>
      <c r="F53" s="66"/>
      <c r="G53" s="67"/>
      <c r="H53" s="68">
        <f>SUM(H12:H52)</f>
        <v>0</v>
      </c>
    </row>
    <row r="54" spans="1:8" x14ac:dyDescent="0.2">
      <c r="A54" s="1" t="s">
        <v>16</v>
      </c>
      <c r="B54" s="1" t="s">
        <v>42</v>
      </c>
      <c r="C54" s="34"/>
      <c r="D54" s="23"/>
      <c r="E54" s="23"/>
      <c r="F54" s="23"/>
      <c r="G54" s="69"/>
      <c r="H54" s="70"/>
    </row>
    <row r="55" spans="1:8" x14ac:dyDescent="0.2">
      <c r="A55" s="1" t="s">
        <v>16</v>
      </c>
      <c r="B55" s="1" t="s">
        <v>42</v>
      </c>
      <c r="C55" s="29" t="s">
        <v>50</v>
      </c>
      <c r="D55" s="235" t="s">
        <v>41</v>
      </c>
      <c r="E55" s="25"/>
      <c r="F55" s="25"/>
      <c r="G55" s="60"/>
      <c r="H55" s="45"/>
    </row>
    <row r="56" spans="1:8" x14ac:dyDescent="0.2">
      <c r="A56" s="1" t="s">
        <v>20</v>
      </c>
      <c r="B56" s="1" t="s">
        <v>42</v>
      </c>
      <c r="C56" s="30" t="s">
        <v>5</v>
      </c>
      <c r="D56" s="31" t="s">
        <v>0</v>
      </c>
      <c r="E56" s="31" t="s">
        <v>132</v>
      </c>
      <c r="F56" s="31" t="s">
        <v>133</v>
      </c>
      <c r="G56" s="32" t="s">
        <v>134</v>
      </c>
      <c r="H56" s="33" t="s">
        <v>1</v>
      </c>
    </row>
    <row r="57" spans="1:8" x14ac:dyDescent="0.2">
      <c r="A57" s="1" t="s">
        <v>16</v>
      </c>
      <c r="B57" s="1" t="s">
        <v>42</v>
      </c>
      <c r="C57" s="34"/>
      <c r="D57" s="71"/>
      <c r="E57" s="71"/>
      <c r="F57" s="71"/>
      <c r="G57" s="72"/>
      <c r="H57" s="73"/>
    </row>
    <row r="58" spans="1:8" ht="101.25" x14ac:dyDescent="0.2">
      <c r="A58" s="1" t="s">
        <v>16</v>
      </c>
      <c r="B58" s="1" t="s">
        <v>42</v>
      </c>
      <c r="C58" s="38" t="s">
        <v>6</v>
      </c>
      <c r="D58" s="74" t="s">
        <v>114</v>
      </c>
      <c r="E58" s="75"/>
      <c r="F58" s="75"/>
      <c r="G58" s="76"/>
      <c r="H58" s="77"/>
    </row>
    <row r="59" spans="1:8" x14ac:dyDescent="0.2">
      <c r="A59" s="1" t="s">
        <v>16</v>
      </c>
      <c r="B59" s="1" t="s">
        <v>42</v>
      </c>
      <c r="C59" s="34"/>
      <c r="D59" s="78" t="s">
        <v>35</v>
      </c>
      <c r="E59" s="79" t="s">
        <v>2</v>
      </c>
      <c r="F59" s="79">
        <v>2</v>
      </c>
      <c r="G59" s="72"/>
      <c r="H59" s="45">
        <f t="shared" ref="H59:H60" si="9">$F59*G59</f>
        <v>0</v>
      </c>
    </row>
    <row r="60" spans="1:8" x14ac:dyDescent="0.2">
      <c r="A60" s="1" t="s">
        <v>16</v>
      </c>
      <c r="B60" s="1" t="s">
        <v>42</v>
      </c>
      <c r="C60" s="34"/>
      <c r="D60" s="43" t="s">
        <v>94</v>
      </c>
      <c r="E60" s="79" t="s">
        <v>2</v>
      </c>
      <c r="F60" s="79">
        <v>2</v>
      </c>
      <c r="G60" s="72"/>
      <c r="H60" s="45">
        <f t="shared" si="9"/>
        <v>0</v>
      </c>
    </row>
    <row r="61" spans="1:8" x14ac:dyDescent="0.2">
      <c r="A61" s="1" t="s">
        <v>16</v>
      </c>
      <c r="B61" s="1" t="s">
        <v>42</v>
      </c>
      <c r="C61" s="34"/>
      <c r="D61" s="80"/>
      <c r="E61" s="79"/>
      <c r="F61" s="79"/>
      <c r="G61" s="72"/>
      <c r="H61" s="45"/>
    </row>
    <row r="62" spans="1:8" ht="67.5" x14ac:dyDescent="0.2">
      <c r="A62" s="1" t="s">
        <v>16</v>
      </c>
      <c r="B62" s="1" t="s">
        <v>42</v>
      </c>
      <c r="C62" s="38" t="s">
        <v>7</v>
      </c>
      <c r="D62" s="47" t="s">
        <v>115</v>
      </c>
      <c r="E62" s="75"/>
      <c r="F62" s="75"/>
      <c r="G62" s="76"/>
      <c r="H62" s="77"/>
    </row>
    <row r="63" spans="1:8" x14ac:dyDescent="0.2">
      <c r="A63" s="1" t="s">
        <v>16</v>
      </c>
      <c r="B63" s="1" t="s">
        <v>42</v>
      </c>
      <c r="C63" s="34"/>
      <c r="D63" s="54" t="s">
        <v>43</v>
      </c>
      <c r="E63" s="79" t="s">
        <v>2</v>
      </c>
      <c r="F63" s="79">
        <v>1</v>
      </c>
      <c r="G63" s="72"/>
      <c r="H63" s="45">
        <f>$F63*G63</f>
        <v>0</v>
      </c>
    </row>
    <row r="64" spans="1:8" x14ac:dyDescent="0.2">
      <c r="A64" s="1" t="s">
        <v>16</v>
      </c>
      <c r="B64" s="1" t="s">
        <v>42</v>
      </c>
      <c r="C64" s="34"/>
      <c r="D64" s="80"/>
      <c r="E64" s="79"/>
      <c r="F64" s="79"/>
      <c r="G64" s="72"/>
      <c r="H64" s="45"/>
    </row>
    <row r="65" spans="1:8" ht="101.25" x14ac:dyDescent="0.2">
      <c r="A65" s="1" t="s">
        <v>16</v>
      </c>
      <c r="B65" s="1" t="s">
        <v>42</v>
      </c>
      <c r="C65" s="38" t="s">
        <v>8</v>
      </c>
      <c r="D65" s="61" t="s">
        <v>116</v>
      </c>
      <c r="E65" s="75"/>
      <c r="F65" s="75"/>
      <c r="G65" s="76"/>
      <c r="H65" s="77"/>
    </row>
    <row r="66" spans="1:8" x14ac:dyDescent="0.2">
      <c r="A66" s="1" t="s">
        <v>16</v>
      </c>
      <c r="B66" s="1" t="s">
        <v>42</v>
      </c>
      <c r="C66" s="34"/>
      <c r="D66" s="54" t="s">
        <v>35</v>
      </c>
      <c r="E66" s="79" t="s">
        <v>2</v>
      </c>
      <c r="F66" s="79">
        <v>2</v>
      </c>
      <c r="G66" s="72"/>
      <c r="H66" s="45">
        <f t="shared" ref="H66:H67" si="10">$F66*G66</f>
        <v>0</v>
      </c>
    </row>
    <row r="67" spans="1:8" x14ac:dyDescent="0.2">
      <c r="A67" s="1" t="s">
        <v>16</v>
      </c>
      <c r="B67" s="1" t="s">
        <v>42</v>
      </c>
      <c r="C67" s="34"/>
      <c r="D67" s="43" t="s">
        <v>94</v>
      </c>
      <c r="E67" s="79" t="s">
        <v>2</v>
      </c>
      <c r="F67" s="79">
        <v>2</v>
      </c>
      <c r="G67" s="72"/>
      <c r="H67" s="45">
        <f t="shared" si="10"/>
        <v>0</v>
      </c>
    </row>
    <row r="68" spans="1:8" ht="12" thickBot="1" x14ac:dyDescent="0.25">
      <c r="A68" s="1" t="s">
        <v>16</v>
      </c>
      <c r="B68" s="1" t="s">
        <v>42</v>
      </c>
      <c r="C68" s="34"/>
      <c r="D68" s="80"/>
      <c r="E68" s="79"/>
      <c r="F68" s="79"/>
      <c r="G68" s="76"/>
      <c r="H68" s="63"/>
    </row>
    <row r="69" spans="1:8" ht="12" thickBot="1" x14ac:dyDescent="0.25">
      <c r="A69" s="1" t="s">
        <v>20</v>
      </c>
      <c r="B69" s="1" t="s">
        <v>20</v>
      </c>
      <c r="C69" s="64"/>
      <c r="D69" s="65" t="s">
        <v>45</v>
      </c>
      <c r="E69" s="66"/>
      <c r="F69" s="66"/>
      <c r="G69" s="67"/>
      <c r="H69" s="81">
        <f>SUM(H59:H67)</f>
        <v>0</v>
      </c>
    </row>
    <row r="70" spans="1:8" x14ac:dyDescent="0.2">
      <c r="A70" s="1" t="s">
        <v>16</v>
      </c>
      <c r="B70" s="1" t="s">
        <v>47</v>
      </c>
      <c r="C70" s="82"/>
      <c r="D70" s="83"/>
      <c r="E70" s="83"/>
      <c r="F70" s="83"/>
      <c r="G70" s="84"/>
      <c r="H70" s="85"/>
    </row>
    <row r="71" spans="1:8" x14ac:dyDescent="0.2">
      <c r="A71" s="1" t="s">
        <v>16</v>
      </c>
      <c r="B71" s="1" t="s">
        <v>47</v>
      </c>
      <c r="C71" s="86" t="s">
        <v>49</v>
      </c>
      <c r="D71" s="235" t="s">
        <v>46</v>
      </c>
      <c r="E71" s="25"/>
      <c r="F71" s="25"/>
      <c r="G71" s="60"/>
      <c r="H71" s="45"/>
    </row>
    <row r="72" spans="1:8" x14ac:dyDescent="0.2">
      <c r="A72" s="1" t="s">
        <v>20</v>
      </c>
      <c r="B72" s="1" t="s">
        <v>47</v>
      </c>
      <c r="C72" s="87" t="s">
        <v>5</v>
      </c>
      <c r="D72" s="31" t="s">
        <v>0</v>
      </c>
      <c r="E72" s="31" t="s">
        <v>132</v>
      </c>
      <c r="F72" s="31" t="s">
        <v>133</v>
      </c>
      <c r="G72" s="32" t="s">
        <v>134</v>
      </c>
      <c r="H72" s="33" t="s">
        <v>1</v>
      </c>
    </row>
    <row r="73" spans="1:8" x14ac:dyDescent="0.2">
      <c r="A73" s="1" t="s">
        <v>16</v>
      </c>
      <c r="B73" s="1" t="s">
        <v>47</v>
      </c>
      <c r="C73" s="88"/>
      <c r="D73" s="89"/>
      <c r="E73" s="89"/>
      <c r="F73" s="89"/>
      <c r="G73" s="90"/>
      <c r="H73" s="91"/>
    </row>
    <row r="74" spans="1:8" ht="67.5" x14ac:dyDescent="0.2">
      <c r="A74" s="1" t="s">
        <v>16</v>
      </c>
      <c r="B74" s="1" t="s">
        <v>47</v>
      </c>
      <c r="C74" s="92" t="s">
        <v>6</v>
      </c>
      <c r="D74" s="61" t="s">
        <v>117</v>
      </c>
      <c r="E74" s="93"/>
      <c r="F74" s="93"/>
      <c r="G74" s="94"/>
      <c r="H74" s="95"/>
    </row>
    <row r="75" spans="1:8" x14ac:dyDescent="0.2">
      <c r="A75" s="1" t="s">
        <v>16</v>
      </c>
      <c r="B75" s="1" t="s">
        <v>47</v>
      </c>
      <c r="C75" s="82"/>
      <c r="D75" s="62" t="s">
        <v>36</v>
      </c>
      <c r="E75" s="96" t="s">
        <v>2</v>
      </c>
      <c r="F75" s="96">
        <v>2</v>
      </c>
      <c r="G75" s="97"/>
      <c r="H75" s="45">
        <f>$F75*G75</f>
        <v>0</v>
      </c>
    </row>
    <row r="76" spans="1:8" x14ac:dyDescent="0.2">
      <c r="A76" s="1" t="s">
        <v>16</v>
      </c>
      <c r="B76" s="1" t="s">
        <v>47</v>
      </c>
      <c r="C76" s="82"/>
      <c r="D76" s="98"/>
      <c r="E76" s="96"/>
      <c r="F76" s="96"/>
      <c r="G76" s="97"/>
      <c r="H76" s="45"/>
    </row>
    <row r="77" spans="1:8" ht="101.25" x14ac:dyDescent="0.2">
      <c r="A77" s="1" t="s">
        <v>16</v>
      </c>
      <c r="B77" s="1" t="s">
        <v>47</v>
      </c>
      <c r="C77" s="92" t="s">
        <v>7</v>
      </c>
      <c r="D77" s="61" t="s">
        <v>118</v>
      </c>
      <c r="E77" s="96"/>
      <c r="F77" s="96"/>
      <c r="G77" s="97"/>
      <c r="H77" s="45"/>
    </row>
    <row r="78" spans="1:8" x14ac:dyDescent="0.2">
      <c r="A78" s="1" t="s">
        <v>16</v>
      </c>
      <c r="B78" s="1" t="s">
        <v>47</v>
      </c>
      <c r="C78" s="82"/>
      <c r="D78" s="99" t="s">
        <v>35</v>
      </c>
      <c r="E78" s="96" t="s">
        <v>2</v>
      </c>
      <c r="F78" s="96">
        <v>1</v>
      </c>
      <c r="G78" s="97"/>
      <c r="H78" s="45">
        <f t="shared" ref="H78:H80" si="11">$F78*G78</f>
        <v>0</v>
      </c>
    </row>
    <row r="79" spans="1:8" x14ac:dyDescent="0.2">
      <c r="A79" s="1" t="s">
        <v>16</v>
      </c>
      <c r="B79" s="1" t="s">
        <v>47</v>
      </c>
      <c r="C79" s="82"/>
      <c r="D79" s="99" t="s">
        <v>36</v>
      </c>
      <c r="E79" s="96" t="s">
        <v>2</v>
      </c>
      <c r="F79" s="96">
        <v>1</v>
      </c>
      <c r="G79" s="97"/>
      <c r="H79" s="45">
        <f t="shared" ref="H79" si="12">$F79*G79</f>
        <v>0</v>
      </c>
    </row>
    <row r="80" spans="1:8" x14ac:dyDescent="0.2">
      <c r="A80" s="1" t="s">
        <v>16</v>
      </c>
      <c r="B80" s="1" t="s">
        <v>47</v>
      </c>
      <c r="C80" s="82"/>
      <c r="D80" s="43" t="s">
        <v>94</v>
      </c>
      <c r="E80" s="96" t="s">
        <v>2</v>
      </c>
      <c r="F80" s="96">
        <v>1</v>
      </c>
      <c r="G80" s="97"/>
      <c r="H80" s="45">
        <f t="shared" si="11"/>
        <v>0</v>
      </c>
    </row>
    <row r="81" spans="1:8" x14ac:dyDescent="0.2">
      <c r="A81" s="1" t="s">
        <v>16</v>
      </c>
      <c r="B81" s="1" t="s">
        <v>47</v>
      </c>
      <c r="C81" s="82"/>
      <c r="D81" s="98"/>
      <c r="E81" s="96"/>
      <c r="F81" s="96"/>
      <c r="G81" s="97"/>
      <c r="H81" s="45"/>
    </row>
    <row r="82" spans="1:8" ht="67.5" x14ac:dyDescent="0.2">
      <c r="A82" s="1" t="s">
        <v>16</v>
      </c>
      <c r="B82" s="1" t="s">
        <v>47</v>
      </c>
      <c r="C82" s="92" t="s">
        <v>8</v>
      </c>
      <c r="D82" s="61" t="s">
        <v>119</v>
      </c>
      <c r="E82" s="96"/>
      <c r="F82" s="96"/>
      <c r="G82" s="97"/>
      <c r="H82" s="45"/>
    </row>
    <row r="83" spans="1:8" x14ac:dyDescent="0.2">
      <c r="A83" s="1" t="s">
        <v>16</v>
      </c>
      <c r="B83" s="1" t="s">
        <v>47</v>
      </c>
      <c r="C83" s="82"/>
      <c r="D83" s="62" t="s">
        <v>35</v>
      </c>
      <c r="E83" s="96" t="s">
        <v>2</v>
      </c>
      <c r="F83" s="96">
        <v>2</v>
      </c>
      <c r="G83" s="97"/>
      <c r="H83" s="45">
        <f>$F83*G83</f>
        <v>0</v>
      </c>
    </row>
    <row r="84" spans="1:8" x14ac:dyDescent="0.2">
      <c r="A84" s="1" t="s">
        <v>16</v>
      </c>
      <c r="B84" s="1" t="s">
        <v>47</v>
      </c>
      <c r="C84" s="82"/>
      <c r="D84" s="98"/>
      <c r="E84" s="96"/>
      <c r="F84" s="96"/>
      <c r="G84" s="97"/>
      <c r="H84" s="45"/>
    </row>
    <row r="85" spans="1:8" ht="101.25" x14ac:dyDescent="0.2">
      <c r="A85" s="1" t="s">
        <v>16</v>
      </c>
      <c r="B85" s="1" t="s">
        <v>47</v>
      </c>
      <c r="C85" s="92" t="s">
        <v>9</v>
      </c>
      <c r="D85" s="61" t="s">
        <v>432</v>
      </c>
      <c r="E85" s="96"/>
      <c r="F85" s="96"/>
      <c r="G85" s="97"/>
      <c r="H85" s="45"/>
    </row>
    <row r="86" spans="1:8" x14ac:dyDescent="0.2">
      <c r="A86" s="1" t="s">
        <v>16</v>
      </c>
      <c r="B86" s="1" t="s">
        <v>47</v>
      </c>
      <c r="C86" s="82"/>
      <c r="D86" s="54" t="s">
        <v>36</v>
      </c>
      <c r="E86" s="96" t="s">
        <v>2</v>
      </c>
      <c r="F86" s="96">
        <v>1</v>
      </c>
      <c r="G86" s="97"/>
      <c r="H86" s="45">
        <f>$F86*G86</f>
        <v>0</v>
      </c>
    </row>
    <row r="87" spans="1:8" x14ac:dyDescent="0.2">
      <c r="A87" s="1" t="s">
        <v>16</v>
      </c>
      <c r="B87" s="1" t="s">
        <v>47</v>
      </c>
      <c r="C87" s="82"/>
      <c r="D87" s="62" t="s">
        <v>433</v>
      </c>
      <c r="E87" s="96" t="s">
        <v>2</v>
      </c>
      <c r="F87" s="96">
        <v>1</v>
      </c>
      <c r="G87" s="97"/>
      <c r="H87" s="45">
        <f>$F87*G87</f>
        <v>0</v>
      </c>
    </row>
    <row r="88" spans="1:8" x14ac:dyDescent="0.2">
      <c r="A88" s="1" t="s">
        <v>16</v>
      </c>
      <c r="B88" s="1" t="s">
        <v>47</v>
      </c>
      <c r="C88" s="82"/>
      <c r="D88" s="98"/>
      <c r="E88" s="96"/>
      <c r="F88" s="96"/>
      <c r="G88" s="97"/>
      <c r="H88" s="45"/>
    </row>
    <row r="89" spans="1:8" ht="101.25" x14ac:dyDescent="0.2">
      <c r="A89" s="1" t="s">
        <v>16</v>
      </c>
      <c r="B89" s="1" t="s">
        <v>47</v>
      </c>
      <c r="C89" s="92" t="s">
        <v>10</v>
      </c>
      <c r="D89" s="58" t="s">
        <v>120</v>
      </c>
      <c r="E89" s="96"/>
      <c r="F89" s="96"/>
      <c r="G89" s="97"/>
      <c r="H89" s="45"/>
    </row>
    <row r="90" spans="1:8" x14ac:dyDescent="0.2">
      <c r="A90" s="1" t="s">
        <v>16</v>
      </c>
      <c r="B90" s="1" t="s">
        <v>47</v>
      </c>
      <c r="C90" s="92"/>
      <c r="D90" s="54" t="s">
        <v>35</v>
      </c>
      <c r="E90" s="96" t="s">
        <v>2</v>
      </c>
      <c r="F90" s="96">
        <v>1</v>
      </c>
      <c r="G90" s="97"/>
      <c r="H90" s="45">
        <f t="shared" ref="H90:H92" si="13">$F90*G90</f>
        <v>0</v>
      </c>
    </row>
    <row r="91" spans="1:8" x14ac:dyDescent="0.2">
      <c r="A91" s="1" t="s">
        <v>16</v>
      </c>
      <c r="B91" s="1" t="s">
        <v>47</v>
      </c>
      <c r="C91" s="82"/>
      <c r="D91" s="99" t="s">
        <v>36</v>
      </c>
      <c r="E91" s="96" t="s">
        <v>2</v>
      </c>
      <c r="F91" s="96">
        <v>1</v>
      </c>
      <c r="G91" s="97"/>
      <c r="H91" s="45">
        <f t="shared" si="13"/>
        <v>0</v>
      </c>
    </row>
    <row r="92" spans="1:8" x14ac:dyDescent="0.2">
      <c r="A92" s="1" t="s">
        <v>16</v>
      </c>
      <c r="B92" s="1" t="s">
        <v>47</v>
      </c>
      <c r="C92" s="82"/>
      <c r="D92" s="43" t="s">
        <v>94</v>
      </c>
      <c r="E92" s="96" t="s">
        <v>2</v>
      </c>
      <c r="F92" s="96">
        <v>1</v>
      </c>
      <c r="G92" s="97"/>
      <c r="H92" s="45">
        <f t="shared" si="13"/>
        <v>0</v>
      </c>
    </row>
    <row r="93" spans="1:8" ht="12" thickBot="1" x14ac:dyDescent="0.25">
      <c r="A93" s="1" t="s">
        <v>16</v>
      </c>
      <c r="B93" s="1" t="s">
        <v>47</v>
      </c>
      <c r="C93" s="82"/>
      <c r="D93" s="98"/>
      <c r="E93" s="96"/>
      <c r="F93" s="96"/>
      <c r="G93" s="97"/>
      <c r="H93" s="45"/>
    </row>
    <row r="94" spans="1:8" ht="12" thickBot="1" x14ac:dyDescent="0.25">
      <c r="A94" s="1" t="s">
        <v>20</v>
      </c>
      <c r="B94" s="1" t="s">
        <v>20</v>
      </c>
      <c r="C94" s="64"/>
      <c r="D94" s="65" t="s">
        <v>48</v>
      </c>
      <c r="E94" s="66"/>
      <c r="F94" s="66"/>
      <c r="G94" s="67"/>
      <c r="H94" s="81">
        <f>SUM(H75:H92)</f>
        <v>0</v>
      </c>
    </row>
    <row r="95" spans="1:8" x14ac:dyDescent="0.2">
      <c r="A95" s="1" t="s">
        <v>16</v>
      </c>
      <c r="B95" s="1" t="s">
        <v>54</v>
      </c>
      <c r="C95" s="82"/>
      <c r="D95" s="98"/>
      <c r="E95" s="96"/>
      <c r="F95" s="96"/>
      <c r="G95" s="97"/>
      <c r="H95" s="45"/>
    </row>
    <row r="96" spans="1:8" x14ac:dyDescent="0.2">
      <c r="A96" s="1" t="s">
        <v>16</v>
      </c>
      <c r="B96" s="1" t="s">
        <v>54</v>
      </c>
      <c r="C96" s="86" t="s">
        <v>52</v>
      </c>
      <c r="D96" s="235" t="s">
        <v>53</v>
      </c>
      <c r="E96" s="25"/>
      <c r="F96" s="25"/>
      <c r="G96" s="60"/>
      <c r="H96" s="45"/>
    </row>
    <row r="97" spans="1:8" x14ac:dyDescent="0.2">
      <c r="A97" s="1" t="s">
        <v>20</v>
      </c>
      <c r="B97" s="1" t="s">
        <v>54</v>
      </c>
      <c r="C97" s="87" t="s">
        <v>5</v>
      </c>
      <c r="D97" s="31" t="s">
        <v>0</v>
      </c>
      <c r="E97" s="31" t="s">
        <v>132</v>
      </c>
      <c r="F97" s="31" t="s">
        <v>133</v>
      </c>
      <c r="G97" s="32" t="s">
        <v>134</v>
      </c>
      <c r="H97" s="33" t="s">
        <v>1</v>
      </c>
    </row>
    <row r="98" spans="1:8" x14ac:dyDescent="0.2">
      <c r="A98" s="1" t="s">
        <v>16</v>
      </c>
      <c r="B98" s="1" t="s">
        <v>54</v>
      </c>
      <c r="C98" s="82"/>
      <c r="D98" s="98"/>
      <c r="E98" s="96"/>
      <c r="F98" s="96"/>
      <c r="G98" s="97"/>
      <c r="H98" s="45"/>
    </row>
    <row r="99" spans="1:8" ht="67.5" x14ac:dyDescent="0.2">
      <c r="A99" s="1" t="s">
        <v>16</v>
      </c>
      <c r="B99" s="1" t="s">
        <v>54</v>
      </c>
      <c r="C99" s="92" t="s">
        <v>6</v>
      </c>
      <c r="D99" s="100" t="s">
        <v>121</v>
      </c>
      <c r="E99" s="96"/>
      <c r="F99" s="96"/>
      <c r="G99" s="97"/>
      <c r="H99" s="45"/>
    </row>
    <row r="100" spans="1:8" x14ac:dyDescent="0.2">
      <c r="A100" s="1" t="s">
        <v>16</v>
      </c>
      <c r="B100" s="1" t="s">
        <v>54</v>
      </c>
      <c r="C100" s="82"/>
      <c r="D100" s="100" t="s">
        <v>55</v>
      </c>
      <c r="E100" s="96" t="s">
        <v>2</v>
      </c>
      <c r="F100" s="96">
        <v>2</v>
      </c>
      <c r="G100" s="97"/>
      <c r="H100" s="45">
        <f>$F100*G100</f>
        <v>0</v>
      </c>
    </row>
    <row r="101" spans="1:8" x14ac:dyDescent="0.2">
      <c r="A101" s="1" t="s">
        <v>16</v>
      </c>
      <c r="B101" s="1" t="s">
        <v>54</v>
      </c>
      <c r="C101" s="82"/>
      <c r="D101" s="98"/>
      <c r="E101" s="96"/>
      <c r="F101" s="96"/>
      <c r="G101" s="97"/>
      <c r="H101" s="45"/>
    </row>
    <row r="102" spans="1:8" ht="67.5" x14ac:dyDescent="0.2">
      <c r="A102" s="1" t="s">
        <v>16</v>
      </c>
      <c r="B102" s="1" t="s">
        <v>54</v>
      </c>
      <c r="C102" s="92" t="s">
        <v>7</v>
      </c>
      <c r="D102" s="52" t="s">
        <v>122</v>
      </c>
      <c r="E102" s="96"/>
      <c r="F102" s="96"/>
      <c r="G102" s="97"/>
      <c r="H102" s="45"/>
    </row>
    <row r="103" spans="1:8" x14ac:dyDescent="0.2">
      <c r="A103" s="1" t="s">
        <v>16</v>
      </c>
      <c r="B103" s="1" t="s">
        <v>54</v>
      </c>
      <c r="C103" s="82"/>
      <c r="D103" s="101" t="s">
        <v>56</v>
      </c>
      <c r="E103" s="96" t="s">
        <v>2</v>
      </c>
      <c r="F103" s="96">
        <v>2</v>
      </c>
      <c r="G103" s="97"/>
      <c r="H103" s="45">
        <f>$F103*G103</f>
        <v>0</v>
      </c>
    </row>
    <row r="104" spans="1:8" x14ac:dyDescent="0.2">
      <c r="A104" s="1" t="s">
        <v>16</v>
      </c>
      <c r="B104" s="1" t="s">
        <v>54</v>
      </c>
      <c r="C104" s="82"/>
      <c r="D104" s="98"/>
      <c r="E104" s="96"/>
      <c r="F104" s="96"/>
      <c r="G104" s="97"/>
      <c r="H104" s="45"/>
    </row>
    <row r="105" spans="1:8" ht="67.5" x14ac:dyDescent="0.2">
      <c r="A105" s="1" t="s">
        <v>16</v>
      </c>
      <c r="B105" s="1" t="s">
        <v>54</v>
      </c>
      <c r="C105" s="92" t="s">
        <v>8</v>
      </c>
      <c r="D105" s="52" t="s">
        <v>123</v>
      </c>
      <c r="E105" s="96"/>
      <c r="F105" s="96"/>
      <c r="G105" s="97"/>
      <c r="H105" s="45"/>
    </row>
    <row r="106" spans="1:8" x14ac:dyDescent="0.2">
      <c r="A106" s="1" t="s">
        <v>16</v>
      </c>
      <c r="B106" s="1" t="s">
        <v>54</v>
      </c>
      <c r="C106" s="82"/>
      <c r="D106" s="99" t="s">
        <v>43</v>
      </c>
      <c r="E106" s="96" t="s">
        <v>2</v>
      </c>
      <c r="F106" s="96">
        <v>2</v>
      </c>
      <c r="G106" s="97"/>
      <c r="H106" s="45">
        <f>$F106*G106</f>
        <v>0</v>
      </c>
    </row>
    <row r="107" spans="1:8" ht="12" thickBot="1" x14ac:dyDescent="0.25">
      <c r="A107" s="1" t="s">
        <v>16</v>
      </c>
      <c r="B107" s="1" t="s">
        <v>54</v>
      </c>
      <c r="C107" s="82"/>
      <c r="D107" s="98"/>
      <c r="E107" s="96"/>
      <c r="F107" s="96"/>
      <c r="G107" s="97"/>
      <c r="H107" s="45"/>
    </row>
    <row r="108" spans="1:8" ht="12" thickBot="1" x14ac:dyDescent="0.25">
      <c r="A108" s="1" t="s">
        <v>20</v>
      </c>
      <c r="B108" s="1" t="s">
        <v>20</v>
      </c>
      <c r="C108" s="64"/>
      <c r="D108" s="65" t="s">
        <v>57</v>
      </c>
      <c r="E108" s="66"/>
      <c r="F108" s="66"/>
      <c r="G108" s="67"/>
      <c r="H108" s="81">
        <f>SUM(H100:H106)</f>
        <v>0</v>
      </c>
    </row>
    <row r="109" spans="1:8" x14ac:dyDescent="0.2">
      <c r="A109" s="1" t="s">
        <v>16</v>
      </c>
      <c r="B109" s="1" t="s">
        <v>18</v>
      </c>
      <c r="C109" s="82"/>
      <c r="D109" s="98"/>
      <c r="E109" s="96"/>
      <c r="F109" s="96"/>
      <c r="G109" s="97"/>
      <c r="H109" s="45"/>
    </row>
    <row r="110" spans="1:8" x14ac:dyDescent="0.2">
      <c r="A110" s="1" t="s">
        <v>16</v>
      </c>
      <c r="B110" s="1" t="s">
        <v>18</v>
      </c>
      <c r="C110" s="86" t="s">
        <v>58</v>
      </c>
      <c r="D110" s="235" t="s">
        <v>4</v>
      </c>
      <c r="E110" s="25"/>
      <c r="F110" s="25"/>
      <c r="G110" s="60"/>
      <c r="H110" s="45"/>
    </row>
    <row r="111" spans="1:8" x14ac:dyDescent="0.2">
      <c r="A111" s="1" t="s">
        <v>20</v>
      </c>
      <c r="B111" s="1" t="s">
        <v>18</v>
      </c>
      <c r="C111" s="87" t="s">
        <v>5</v>
      </c>
      <c r="D111" s="31" t="s">
        <v>0</v>
      </c>
      <c r="E111" s="31" t="s">
        <v>132</v>
      </c>
      <c r="F111" s="31" t="s">
        <v>133</v>
      </c>
      <c r="G111" s="32" t="s">
        <v>134</v>
      </c>
      <c r="H111" s="33" t="s">
        <v>1</v>
      </c>
    </row>
    <row r="112" spans="1:8" x14ac:dyDescent="0.2">
      <c r="A112" s="1" t="s">
        <v>16</v>
      </c>
      <c r="B112" s="1" t="s">
        <v>18</v>
      </c>
      <c r="C112" s="82"/>
      <c r="D112" s="98"/>
      <c r="E112" s="96"/>
      <c r="F112" s="96"/>
      <c r="G112" s="97"/>
      <c r="H112" s="45"/>
    </row>
    <row r="113" spans="1:8" ht="22.5" x14ac:dyDescent="0.2">
      <c r="A113" s="1" t="s">
        <v>16</v>
      </c>
      <c r="B113" s="1" t="s">
        <v>18</v>
      </c>
      <c r="C113" s="92" t="s">
        <v>6</v>
      </c>
      <c r="D113" s="62" t="s">
        <v>59</v>
      </c>
      <c r="E113" s="96" t="s">
        <v>2</v>
      </c>
      <c r="F113" s="96">
        <v>1</v>
      </c>
      <c r="G113" s="97"/>
      <c r="H113" s="45">
        <f>$F113*G113</f>
        <v>0</v>
      </c>
    </row>
    <row r="114" spans="1:8" x14ac:dyDescent="0.2">
      <c r="A114" s="1" t="s">
        <v>16</v>
      </c>
      <c r="B114" s="1" t="s">
        <v>18</v>
      </c>
      <c r="C114" s="82"/>
      <c r="D114" s="98"/>
      <c r="E114" s="96"/>
      <c r="F114" s="96"/>
      <c r="G114" s="97"/>
      <c r="H114" s="45"/>
    </row>
    <row r="115" spans="1:8" ht="22.5" x14ac:dyDescent="0.2">
      <c r="A115" s="1" t="s">
        <v>16</v>
      </c>
      <c r="B115" s="1" t="s">
        <v>18</v>
      </c>
      <c r="C115" s="92" t="s">
        <v>7</v>
      </c>
      <c r="D115" s="62" t="s">
        <v>60</v>
      </c>
      <c r="E115" s="96" t="s">
        <v>2</v>
      </c>
      <c r="F115" s="96">
        <v>1</v>
      </c>
      <c r="G115" s="97"/>
      <c r="H115" s="45">
        <f>$F115*G115</f>
        <v>0</v>
      </c>
    </row>
    <row r="116" spans="1:8" x14ac:dyDescent="0.2">
      <c r="A116" s="1" t="s">
        <v>16</v>
      </c>
      <c r="B116" s="1" t="s">
        <v>18</v>
      </c>
      <c r="C116" s="82"/>
      <c r="D116" s="98"/>
      <c r="E116" s="96"/>
      <c r="F116" s="96"/>
      <c r="G116" s="97"/>
      <c r="H116" s="45"/>
    </row>
    <row r="117" spans="1:8" ht="22.5" x14ac:dyDescent="0.2">
      <c r="A117" s="1" t="s">
        <v>16</v>
      </c>
      <c r="B117" s="1" t="s">
        <v>18</v>
      </c>
      <c r="C117" s="92" t="s">
        <v>8</v>
      </c>
      <c r="D117" s="62" t="s">
        <v>61</v>
      </c>
      <c r="E117" s="96" t="s">
        <v>2</v>
      </c>
      <c r="F117" s="96">
        <v>1</v>
      </c>
      <c r="G117" s="97"/>
      <c r="H117" s="45">
        <f>$F117*G117</f>
        <v>0</v>
      </c>
    </row>
    <row r="118" spans="1:8" x14ac:dyDescent="0.2">
      <c r="A118" s="1" t="s">
        <v>16</v>
      </c>
      <c r="B118" s="1" t="s">
        <v>18</v>
      </c>
      <c r="C118" s="82"/>
      <c r="D118" s="98"/>
      <c r="E118" s="96"/>
      <c r="F118" s="96"/>
      <c r="G118" s="97"/>
      <c r="H118" s="45"/>
    </row>
    <row r="119" spans="1:8" ht="22.5" x14ac:dyDescent="0.2">
      <c r="A119" s="1" t="s">
        <v>16</v>
      </c>
      <c r="B119" s="1" t="s">
        <v>18</v>
      </c>
      <c r="C119" s="92" t="s">
        <v>9</v>
      </c>
      <c r="D119" s="62" t="s">
        <v>62</v>
      </c>
      <c r="E119" s="96" t="s">
        <v>2</v>
      </c>
      <c r="F119" s="96">
        <v>1</v>
      </c>
      <c r="G119" s="97"/>
      <c r="H119" s="45">
        <f>$F119*G119</f>
        <v>0</v>
      </c>
    </row>
    <row r="120" spans="1:8" x14ac:dyDescent="0.2">
      <c r="A120" s="1" t="s">
        <v>16</v>
      </c>
      <c r="B120" s="1" t="s">
        <v>18</v>
      </c>
      <c r="C120" s="82"/>
      <c r="D120" s="98"/>
      <c r="E120" s="96"/>
      <c r="F120" s="96"/>
      <c r="G120" s="97"/>
      <c r="H120" s="45"/>
    </row>
    <row r="121" spans="1:8" ht="33.75" x14ac:dyDescent="0.2">
      <c r="A121" s="1" t="s">
        <v>16</v>
      </c>
      <c r="B121" s="1" t="s">
        <v>18</v>
      </c>
      <c r="C121" s="92" t="s">
        <v>10</v>
      </c>
      <c r="D121" s="146" t="s">
        <v>177</v>
      </c>
      <c r="E121" s="96" t="s">
        <v>2</v>
      </c>
      <c r="F121" s="96">
        <v>150</v>
      </c>
      <c r="G121" s="97"/>
      <c r="H121" s="45">
        <f>$F121*G121</f>
        <v>0</v>
      </c>
    </row>
    <row r="122" spans="1:8" x14ac:dyDescent="0.2">
      <c r="A122" s="1" t="s">
        <v>16</v>
      </c>
      <c r="B122" s="1" t="s">
        <v>18</v>
      </c>
      <c r="C122" s="82"/>
      <c r="D122" s="98"/>
      <c r="E122" s="96"/>
      <c r="F122" s="96"/>
      <c r="G122" s="97"/>
      <c r="H122" s="45"/>
    </row>
    <row r="123" spans="1:8" ht="56.25" x14ac:dyDescent="0.2">
      <c r="A123" s="1" t="s">
        <v>16</v>
      </c>
      <c r="B123" s="1" t="s">
        <v>18</v>
      </c>
      <c r="C123" s="92" t="s">
        <v>11</v>
      </c>
      <c r="D123" s="62" t="s">
        <v>124</v>
      </c>
      <c r="E123" s="96" t="s">
        <v>2</v>
      </c>
      <c r="F123" s="96">
        <v>1</v>
      </c>
      <c r="G123" s="97"/>
      <c r="H123" s="45">
        <f>$F123*G123</f>
        <v>0</v>
      </c>
    </row>
    <row r="124" spans="1:8" x14ac:dyDescent="0.2">
      <c r="A124" s="1" t="s">
        <v>16</v>
      </c>
      <c r="B124" s="1" t="s">
        <v>18</v>
      </c>
      <c r="C124" s="82"/>
      <c r="D124" s="98"/>
      <c r="E124" s="96"/>
      <c r="F124" s="96"/>
      <c r="G124" s="97"/>
      <c r="H124" s="45"/>
    </row>
    <row r="125" spans="1:8" ht="56.25" x14ac:dyDescent="0.2">
      <c r="A125" s="1" t="s">
        <v>16</v>
      </c>
      <c r="B125" s="1" t="s">
        <v>18</v>
      </c>
      <c r="C125" s="92" t="s">
        <v>12</v>
      </c>
      <c r="D125" s="61" t="s">
        <v>125</v>
      </c>
      <c r="E125" s="96" t="s">
        <v>2</v>
      </c>
      <c r="F125" s="96">
        <v>2</v>
      </c>
      <c r="G125" s="97"/>
      <c r="H125" s="45">
        <f>$F125*G125</f>
        <v>0</v>
      </c>
    </row>
    <row r="126" spans="1:8" ht="12" thickBot="1" x14ac:dyDescent="0.25">
      <c r="A126" s="1" t="s">
        <v>16</v>
      </c>
      <c r="B126" s="1" t="s">
        <v>18</v>
      </c>
      <c r="C126" s="92"/>
      <c r="D126" s="102"/>
      <c r="E126" s="93"/>
      <c r="F126" s="93"/>
      <c r="G126" s="94"/>
      <c r="H126" s="95"/>
    </row>
    <row r="127" spans="1:8" ht="12" thickBot="1" x14ac:dyDescent="0.25">
      <c r="A127" s="1" t="s">
        <v>20</v>
      </c>
      <c r="B127" s="1" t="s">
        <v>20</v>
      </c>
      <c r="C127" s="64"/>
      <c r="D127" s="65" t="s">
        <v>63</v>
      </c>
      <c r="E127" s="66"/>
      <c r="F127" s="66"/>
      <c r="G127" s="67"/>
      <c r="H127" s="81">
        <f>SUM(H113:H125)</f>
        <v>0</v>
      </c>
    </row>
    <row r="128" spans="1:8" x14ac:dyDescent="0.2">
      <c r="A128" s="1" t="s">
        <v>16</v>
      </c>
      <c r="B128" s="1" t="s">
        <v>19</v>
      </c>
      <c r="C128" s="82"/>
      <c r="D128" s="103"/>
      <c r="E128" s="96"/>
      <c r="F128" s="96"/>
      <c r="G128" s="97"/>
      <c r="H128" s="45"/>
    </row>
    <row r="129" spans="1:8" x14ac:dyDescent="0.2">
      <c r="A129" s="1" t="s">
        <v>16</v>
      </c>
      <c r="B129" s="1" t="s">
        <v>19</v>
      </c>
      <c r="C129" s="86" t="s">
        <v>64</v>
      </c>
      <c r="D129" s="235" t="s">
        <v>65</v>
      </c>
      <c r="E129" s="25"/>
      <c r="F129" s="25"/>
      <c r="G129" s="60"/>
      <c r="H129" s="45"/>
    </row>
    <row r="130" spans="1:8" x14ac:dyDescent="0.2">
      <c r="A130" s="1" t="s">
        <v>20</v>
      </c>
      <c r="B130" s="1" t="s">
        <v>19</v>
      </c>
      <c r="C130" s="87" t="s">
        <v>5</v>
      </c>
      <c r="D130" s="31" t="s">
        <v>0</v>
      </c>
      <c r="E130" s="31" t="s">
        <v>132</v>
      </c>
      <c r="F130" s="31" t="s">
        <v>133</v>
      </c>
      <c r="G130" s="32" t="s">
        <v>134</v>
      </c>
      <c r="H130" s="33" t="s">
        <v>1</v>
      </c>
    </row>
    <row r="131" spans="1:8" x14ac:dyDescent="0.2">
      <c r="A131" s="1" t="s">
        <v>16</v>
      </c>
      <c r="B131" s="1" t="s">
        <v>19</v>
      </c>
      <c r="C131" s="82"/>
      <c r="D131" s="103"/>
      <c r="E131" s="96"/>
      <c r="F131" s="96"/>
      <c r="G131" s="97"/>
      <c r="H131" s="45"/>
    </row>
    <row r="132" spans="1:8" x14ac:dyDescent="0.2">
      <c r="A132" s="1" t="s">
        <v>16</v>
      </c>
      <c r="B132" s="1" t="s">
        <v>19</v>
      </c>
      <c r="C132" s="92" t="s">
        <v>6</v>
      </c>
      <c r="D132" s="52" t="s">
        <v>66</v>
      </c>
      <c r="E132" s="96"/>
      <c r="F132" s="96"/>
      <c r="G132" s="97"/>
      <c r="H132" s="45"/>
    </row>
    <row r="133" spans="1:8" x14ac:dyDescent="0.2">
      <c r="A133" s="1" t="s">
        <v>16</v>
      </c>
      <c r="B133" s="1" t="s">
        <v>19</v>
      </c>
      <c r="C133" s="82"/>
      <c r="D133" s="104" t="s">
        <v>67</v>
      </c>
      <c r="E133" s="96" t="s">
        <v>2</v>
      </c>
      <c r="F133" s="96">
        <v>1</v>
      </c>
      <c r="G133" s="97"/>
      <c r="H133" s="45">
        <f>$F133*G133</f>
        <v>0</v>
      </c>
    </row>
    <row r="134" spans="1:8" x14ac:dyDescent="0.2">
      <c r="A134" s="1" t="s">
        <v>16</v>
      </c>
      <c r="B134" s="1" t="s">
        <v>19</v>
      </c>
      <c r="C134" s="82"/>
      <c r="D134" s="105"/>
      <c r="E134" s="96"/>
      <c r="F134" s="96"/>
      <c r="G134" s="97"/>
      <c r="H134" s="45"/>
    </row>
    <row r="135" spans="1:8" x14ac:dyDescent="0.2">
      <c r="A135" s="1" t="s">
        <v>16</v>
      </c>
      <c r="B135" s="1" t="s">
        <v>19</v>
      </c>
      <c r="C135" s="92" t="s">
        <v>7</v>
      </c>
      <c r="D135" s="52" t="s">
        <v>68</v>
      </c>
      <c r="E135" s="106"/>
      <c r="F135" s="106"/>
      <c r="G135" s="97"/>
      <c r="H135" s="45"/>
    </row>
    <row r="136" spans="1:8" x14ac:dyDescent="0.2">
      <c r="A136" s="1" t="s">
        <v>16</v>
      </c>
      <c r="B136" s="1" t="s">
        <v>19</v>
      </c>
      <c r="C136" s="82"/>
      <c r="D136" s="43" t="s">
        <v>69</v>
      </c>
      <c r="E136" s="96" t="s">
        <v>2</v>
      </c>
      <c r="F136" s="96">
        <v>1</v>
      </c>
      <c r="G136" s="97"/>
      <c r="H136" s="45">
        <f>$F136*G136</f>
        <v>0</v>
      </c>
    </row>
    <row r="137" spans="1:8" x14ac:dyDescent="0.2">
      <c r="A137" s="1" t="s">
        <v>16</v>
      </c>
      <c r="B137" s="1" t="s">
        <v>19</v>
      </c>
      <c r="C137" s="92"/>
      <c r="D137" s="93"/>
      <c r="E137" s="106"/>
      <c r="F137" s="106"/>
      <c r="G137" s="97"/>
      <c r="H137" s="45"/>
    </row>
    <row r="138" spans="1:8" x14ac:dyDescent="0.2">
      <c r="A138" s="1" t="s">
        <v>16</v>
      </c>
      <c r="B138" s="1" t="s">
        <v>19</v>
      </c>
      <c r="C138" s="92" t="s">
        <v>8</v>
      </c>
      <c r="D138" s="47" t="s">
        <v>70</v>
      </c>
      <c r="E138" s="106"/>
      <c r="F138" s="106"/>
      <c r="G138" s="97"/>
      <c r="H138" s="45"/>
    </row>
    <row r="139" spans="1:8" x14ac:dyDescent="0.2">
      <c r="A139" s="1" t="s">
        <v>16</v>
      </c>
      <c r="B139" s="1" t="s">
        <v>19</v>
      </c>
      <c r="C139" s="92"/>
      <c r="D139" s="43" t="s">
        <v>71</v>
      </c>
      <c r="E139" s="96" t="s">
        <v>2</v>
      </c>
      <c r="F139" s="96">
        <v>1</v>
      </c>
      <c r="G139" s="97"/>
      <c r="H139" s="45">
        <f>$F139*G139</f>
        <v>0</v>
      </c>
    </row>
    <row r="140" spans="1:8" x14ac:dyDescent="0.2">
      <c r="A140" s="1" t="s">
        <v>16</v>
      </c>
      <c r="B140" s="1" t="s">
        <v>19</v>
      </c>
      <c r="C140" s="82"/>
      <c r="D140" s="107"/>
      <c r="E140" s="106"/>
      <c r="F140" s="106"/>
      <c r="G140" s="108"/>
      <c r="H140" s="45"/>
    </row>
    <row r="141" spans="1:8" ht="22.5" x14ac:dyDescent="0.2">
      <c r="A141" s="1" t="s">
        <v>16</v>
      </c>
      <c r="B141" s="1" t="s">
        <v>19</v>
      </c>
      <c r="C141" s="92" t="s">
        <v>9</v>
      </c>
      <c r="D141" s="56" t="s">
        <v>126</v>
      </c>
      <c r="E141" s="96"/>
      <c r="F141" s="96"/>
      <c r="G141" s="97"/>
      <c r="H141" s="45"/>
    </row>
    <row r="142" spans="1:8" x14ac:dyDescent="0.2">
      <c r="A142" s="1" t="s">
        <v>16</v>
      </c>
      <c r="B142" s="1" t="s">
        <v>19</v>
      </c>
      <c r="C142" s="82"/>
      <c r="D142" s="54" t="s">
        <v>74</v>
      </c>
      <c r="E142" s="96" t="s">
        <v>2</v>
      </c>
      <c r="F142" s="96">
        <v>5</v>
      </c>
      <c r="G142" s="97"/>
      <c r="H142" s="45">
        <f t="shared" ref="H142:H143" si="14">$F142*G142</f>
        <v>0</v>
      </c>
    </row>
    <row r="143" spans="1:8" x14ac:dyDescent="0.2">
      <c r="A143" s="1" t="s">
        <v>16</v>
      </c>
      <c r="B143" s="1" t="s">
        <v>19</v>
      </c>
      <c r="C143" s="82"/>
      <c r="D143" s="54" t="s">
        <v>140</v>
      </c>
      <c r="E143" s="96" t="s">
        <v>2</v>
      </c>
      <c r="F143" s="96">
        <v>3</v>
      </c>
      <c r="G143" s="97"/>
      <c r="H143" s="45">
        <f t="shared" si="14"/>
        <v>0</v>
      </c>
    </row>
    <row r="144" spans="1:8" ht="12" thickBot="1" x14ac:dyDescent="0.25">
      <c r="A144" s="1" t="s">
        <v>16</v>
      </c>
      <c r="B144" s="1" t="s">
        <v>19</v>
      </c>
      <c r="C144" s="82"/>
      <c r="D144" s="107"/>
      <c r="E144" s="106"/>
      <c r="F144" s="106"/>
      <c r="G144" s="108"/>
      <c r="H144" s="45"/>
    </row>
    <row r="145" spans="1:8" ht="12" thickBot="1" x14ac:dyDescent="0.25">
      <c r="A145" s="1" t="s">
        <v>20</v>
      </c>
      <c r="B145" s="1" t="s">
        <v>20</v>
      </c>
      <c r="C145" s="64"/>
      <c r="D145" s="65" t="s">
        <v>75</v>
      </c>
      <c r="E145" s="66"/>
      <c r="F145" s="66"/>
      <c r="G145" s="67"/>
      <c r="H145" s="81">
        <f>SUM(H133:H143)</f>
        <v>0</v>
      </c>
    </row>
    <row r="146" spans="1:8" x14ac:dyDescent="0.2">
      <c r="A146" s="1" t="s">
        <v>16</v>
      </c>
      <c r="B146" s="1" t="s">
        <v>101</v>
      </c>
      <c r="C146" s="82"/>
      <c r="D146" s="107"/>
      <c r="E146" s="106"/>
      <c r="F146" s="106"/>
      <c r="G146" s="108"/>
      <c r="H146" s="45"/>
    </row>
    <row r="147" spans="1:8" x14ac:dyDescent="0.2">
      <c r="A147" s="1" t="s">
        <v>16</v>
      </c>
      <c r="B147" s="1" t="s">
        <v>101</v>
      </c>
      <c r="C147" s="86" t="s">
        <v>76</v>
      </c>
      <c r="D147" s="235" t="s">
        <v>102</v>
      </c>
      <c r="E147" s="25"/>
      <c r="F147" s="25"/>
      <c r="G147" s="60"/>
      <c r="H147" s="45"/>
    </row>
    <row r="148" spans="1:8" x14ac:dyDescent="0.2">
      <c r="A148" s="1" t="s">
        <v>20</v>
      </c>
      <c r="B148" s="1" t="s">
        <v>101</v>
      </c>
      <c r="C148" s="87" t="s">
        <v>5</v>
      </c>
      <c r="D148" s="31" t="s">
        <v>0</v>
      </c>
      <c r="E148" s="31" t="s">
        <v>132</v>
      </c>
      <c r="F148" s="31" t="s">
        <v>133</v>
      </c>
      <c r="G148" s="32" t="s">
        <v>134</v>
      </c>
      <c r="H148" s="33" t="s">
        <v>1</v>
      </c>
    </row>
    <row r="149" spans="1:8" x14ac:dyDescent="0.2">
      <c r="A149" s="1" t="s">
        <v>16</v>
      </c>
      <c r="B149" s="1" t="s">
        <v>101</v>
      </c>
      <c r="C149" s="82"/>
      <c r="D149" s="107"/>
      <c r="E149" s="106"/>
      <c r="F149" s="106"/>
      <c r="G149" s="108"/>
      <c r="H149" s="45"/>
    </row>
    <row r="150" spans="1:8" ht="22.5" x14ac:dyDescent="0.2">
      <c r="A150" s="1" t="s">
        <v>16</v>
      </c>
      <c r="B150" s="1" t="s">
        <v>101</v>
      </c>
      <c r="C150" s="92" t="s">
        <v>6</v>
      </c>
      <c r="D150" s="109" t="s">
        <v>127</v>
      </c>
      <c r="E150" s="96"/>
      <c r="F150" s="96"/>
      <c r="G150" s="97"/>
      <c r="H150" s="45"/>
    </row>
    <row r="151" spans="1:8" x14ac:dyDescent="0.2">
      <c r="A151" s="1" t="s">
        <v>16</v>
      </c>
      <c r="B151" s="1" t="s">
        <v>101</v>
      </c>
      <c r="C151" s="82"/>
      <c r="D151" s="110" t="s">
        <v>72</v>
      </c>
      <c r="E151" s="106" t="s">
        <v>2</v>
      </c>
      <c r="F151" s="106">
        <v>1</v>
      </c>
      <c r="G151" s="108"/>
      <c r="H151" s="45">
        <f t="shared" ref="H151:H153" si="15">$F151*G151</f>
        <v>0</v>
      </c>
    </row>
    <row r="152" spans="1:8" x14ac:dyDescent="0.2">
      <c r="A152" s="1" t="s">
        <v>16</v>
      </c>
      <c r="B152" s="1" t="s">
        <v>101</v>
      </c>
      <c r="C152" s="82"/>
      <c r="D152" s="43" t="s">
        <v>35</v>
      </c>
      <c r="E152" s="96" t="s">
        <v>2</v>
      </c>
      <c r="F152" s="96">
        <v>1</v>
      </c>
      <c r="G152" s="97"/>
      <c r="H152" s="45">
        <f t="shared" si="15"/>
        <v>0</v>
      </c>
    </row>
    <row r="153" spans="1:8" x14ac:dyDescent="0.2">
      <c r="A153" s="1" t="s">
        <v>16</v>
      </c>
      <c r="B153" s="1" t="s">
        <v>101</v>
      </c>
      <c r="C153" s="82"/>
      <c r="D153" s="43" t="s">
        <v>29</v>
      </c>
      <c r="E153" s="106" t="s">
        <v>2</v>
      </c>
      <c r="F153" s="106">
        <v>2</v>
      </c>
      <c r="G153" s="108"/>
      <c r="H153" s="45">
        <f t="shared" si="15"/>
        <v>0</v>
      </c>
    </row>
    <row r="154" spans="1:8" x14ac:dyDescent="0.2">
      <c r="A154" s="1" t="s">
        <v>16</v>
      </c>
      <c r="B154" s="1" t="s">
        <v>101</v>
      </c>
      <c r="C154" s="82"/>
      <c r="D154" s="107"/>
      <c r="E154" s="106"/>
      <c r="F154" s="106"/>
      <c r="G154" s="94"/>
      <c r="H154" s="45"/>
    </row>
    <row r="155" spans="1:8" ht="22.5" x14ac:dyDescent="0.2">
      <c r="A155" s="1" t="s">
        <v>16</v>
      </c>
      <c r="B155" s="1" t="s">
        <v>101</v>
      </c>
      <c r="C155" s="92" t="s">
        <v>7</v>
      </c>
      <c r="D155" s="47" t="s">
        <v>128</v>
      </c>
      <c r="E155" s="106"/>
      <c r="F155" s="106"/>
      <c r="G155" s="108"/>
      <c r="H155" s="45"/>
    </row>
    <row r="156" spans="1:8" x14ac:dyDescent="0.2">
      <c r="A156" s="1" t="s">
        <v>16</v>
      </c>
      <c r="B156" s="1" t="s">
        <v>101</v>
      </c>
      <c r="C156" s="82"/>
      <c r="D156" s="43" t="s">
        <v>31</v>
      </c>
      <c r="E156" s="96" t="s">
        <v>2</v>
      </c>
      <c r="F156" s="96">
        <v>1</v>
      </c>
      <c r="G156" s="97"/>
      <c r="H156" s="45">
        <f t="shared" ref="H156:H157" si="16">$F156*G156</f>
        <v>0</v>
      </c>
    </row>
    <row r="157" spans="1:8" x14ac:dyDescent="0.2">
      <c r="A157" s="1" t="s">
        <v>16</v>
      </c>
      <c r="B157" s="1" t="s">
        <v>101</v>
      </c>
      <c r="C157" s="82"/>
      <c r="D157" s="43" t="s">
        <v>29</v>
      </c>
      <c r="E157" s="96" t="s">
        <v>2</v>
      </c>
      <c r="F157" s="96">
        <v>1</v>
      </c>
      <c r="G157" s="97"/>
      <c r="H157" s="45">
        <f t="shared" si="16"/>
        <v>0</v>
      </c>
    </row>
    <row r="158" spans="1:8" x14ac:dyDescent="0.2">
      <c r="A158" s="1" t="s">
        <v>16</v>
      </c>
      <c r="B158" s="1" t="s">
        <v>101</v>
      </c>
      <c r="C158" s="82"/>
      <c r="D158" s="103"/>
      <c r="E158" s="96"/>
      <c r="F158" s="96"/>
      <c r="G158" s="97"/>
      <c r="H158" s="45"/>
    </row>
    <row r="159" spans="1:8" ht="22.5" x14ac:dyDescent="0.2">
      <c r="A159" s="1" t="s">
        <v>16</v>
      </c>
      <c r="B159" s="1" t="s">
        <v>101</v>
      </c>
      <c r="C159" s="92" t="s">
        <v>8</v>
      </c>
      <c r="D159" s="47" t="s">
        <v>129</v>
      </c>
      <c r="E159" s="96"/>
      <c r="F159" s="96"/>
      <c r="G159" s="97"/>
      <c r="H159" s="45"/>
    </row>
    <row r="160" spans="1:8" x14ac:dyDescent="0.2">
      <c r="A160" s="1" t="s">
        <v>16</v>
      </c>
      <c r="B160" s="1" t="s">
        <v>101</v>
      </c>
      <c r="C160" s="82"/>
      <c r="D160" s="43" t="s">
        <v>31</v>
      </c>
      <c r="E160" s="96" t="s">
        <v>2</v>
      </c>
      <c r="F160" s="96">
        <v>1</v>
      </c>
      <c r="G160" s="97"/>
      <c r="H160" s="45">
        <f t="shared" ref="H160:H161" si="17">$F160*G160</f>
        <v>0</v>
      </c>
    </row>
    <row r="161" spans="1:8" x14ac:dyDescent="0.2">
      <c r="A161" s="1" t="s">
        <v>16</v>
      </c>
      <c r="B161" s="1" t="s">
        <v>101</v>
      </c>
      <c r="C161" s="82"/>
      <c r="D161" s="43" t="s">
        <v>94</v>
      </c>
      <c r="E161" s="96" t="s">
        <v>2</v>
      </c>
      <c r="F161" s="96">
        <v>1</v>
      </c>
      <c r="G161" s="97"/>
      <c r="H161" s="45">
        <f t="shared" si="17"/>
        <v>0</v>
      </c>
    </row>
    <row r="162" spans="1:8" x14ac:dyDescent="0.2">
      <c r="A162" s="1" t="s">
        <v>16</v>
      </c>
      <c r="B162" s="1" t="s">
        <v>101</v>
      </c>
      <c r="C162" s="82"/>
      <c r="D162" s="103"/>
      <c r="E162" s="96"/>
      <c r="F162" s="96"/>
      <c r="G162" s="97"/>
      <c r="H162" s="45"/>
    </row>
    <row r="163" spans="1:8" ht="22.5" x14ac:dyDescent="0.2">
      <c r="A163" s="1" t="s">
        <v>16</v>
      </c>
      <c r="B163" s="1" t="s">
        <v>101</v>
      </c>
      <c r="C163" s="92" t="s">
        <v>9</v>
      </c>
      <c r="D163" s="47" t="s">
        <v>130</v>
      </c>
      <c r="E163" s="96"/>
      <c r="F163" s="96"/>
      <c r="G163" s="97"/>
      <c r="H163" s="45"/>
    </row>
    <row r="164" spans="1:8" x14ac:dyDescent="0.2">
      <c r="A164" s="1" t="s">
        <v>16</v>
      </c>
      <c r="B164" s="1" t="s">
        <v>101</v>
      </c>
      <c r="C164" s="82"/>
      <c r="D164" s="111" t="s">
        <v>35</v>
      </c>
      <c r="E164" s="96" t="s">
        <v>2</v>
      </c>
      <c r="F164" s="96">
        <v>1</v>
      </c>
      <c r="G164" s="97"/>
      <c r="H164" s="45">
        <f t="shared" ref="H164:H166" si="18">$F164*G164</f>
        <v>0</v>
      </c>
    </row>
    <row r="165" spans="1:8" x14ac:dyDescent="0.2">
      <c r="A165" s="1" t="s">
        <v>16</v>
      </c>
      <c r="B165" s="1" t="s">
        <v>101</v>
      </c>
      <c r="C165" s="82"/>
      <c r="D165" s="43" t="s">
        <v>73</v>
      </c>
      <c r="E165" s="96" t="s">
        <v>2</v>
      </c>
      <c r="F165" s="96">
        <v>1</v>
      </c>
      <c r="G165" s="97"/>
      <c r="H165" s="45">
        <f t="shared" si="18"/>
        <v>0</v>
      </c>
    </row>
    <row r="166" spans="1:8" x14ac:dyDescent="0.2">
      <c r="A166" s="1" t="s">
        <v>16</v>
      </c>
      <c r="B166" s="1" t="s">
        <v>101</v>
      </c>
      <c r="C166" s="82"/>
      <c r="D166" s="43" t="s">
        <v>94</v>
      </c>
      <c r="E166" s="96" t="s">
        <v>2</v>
      </c>
      <c r="F166" s="96">
        <v>2</v>
      </c>
      <c r="G166" s="97"/>
      <c r="H166" s="45">
        <f t="shared" si="18"/>
        <v>0</v>
      </c>
    </row>
    <row r="167" spans="1:8" x14ac:dyDescent="0.2">
      <c r="A167" s="1" t="s">
        <v>16</v>
      </c>
      <c r="B167" s="1" t="s">
        <v>101</v>
      </c>
      <c r="C167" s="82"/>
      <c r="D167" s="98"/>
      <c r="E167" s="96"/>
      <c r="F167" s="96"/>
      <c r="G167" s="97"/>
      <c r="H167" s="45"/>
    </row>
    <row r="168" spans="1:8" ht="22.5" x14ac:dyDescent="0.2">
      <c r="A168" s="1" t="s">
        <v>16</v>
      </c>
      <c r="B168" s="1" t="s">
        <v>101</v>
      </c>
      <c r="C168" s="92" t="s">
        <v>10</v>
      </c>
      <c r="D168" s="52" t="s">
        <v>131</v>
      </c>
      <c r="E168" s="96"/>
      <c r="F168" s="96"/>
      <c r="G168" s="97"/>
      <c r="H168" s="45"/>
    </row>
    <row r="169" spans="1:8" x14ac:dyDescent="0.2">
      <c r="A169" s="1" t="s">
        <v>16</v>
      </c>
      <c r="B169" s="1" t="s">
        <v>101</v>
      </c>
      <c r="C169" s="82"/>
      <c r="D169" s="43" t="s">
        <v>35</v>
      </c>
      <c r="E169" s="96" t="s">
        <v>2</v>
      </c>
      <c r="F169" s="96">
        <v>1</v>
      </c>
      <c r="G169" s="97"/>
      <c r="H169" s="45">
        <f t="shared" ref="H169:H171" si="19">$F169*G169</f>
        <v>0</v>
      </c>
    </row>
    <row r="170" spans="1:8" x14ac:dyDescent="0.2">
      <c r="A170" s="1" t="s">
        <v>16</v>
      </c>
      <c r="B170" s="1" t="s">
        <v>101</v>
      </c>
      <c r="C170" s="92"/>
      <c r="D170" s="43" t="s">
        <v>73</v>
      </c>
      <c r="E170" s="96" t="s">
        <v>2</v>
      </c>
      <c r="F170" s="96">
        <v>1</v>
      </c>
      <c r="G170" s="97"/>
      <c r="H170" s="45">
        <f t="shared" si="19"/>
        <v>0</v>
      </c>
    </row>
    <row r="171" spans="1:8" x14ac:dyDescent="0.2">
      <c r="A171" s="1" t="s">
        <v>16</v>
      </c>
      <c r="B171" s="1" t="s">
        <v>101</v>
      </c>
      <c r="C171" s="82"/>
      <c r="D171" s="43" t="s">
        <v>94</v>
      </c>
      <c r="E171" s="96" t="s">
        <v>2</v>
      </c>
      <c r="F171" s="96">
        <v>2</v>
      </c>
      <c r="G171" s="97"/>
      <c r="H171" s="45">
        <f t="shared" si="19"/>
        <v>0</v>
      </c>
    </row>
    <row r="172" spans="1:8" ht="12" thickBot="1" x14ac:dyDescent="0.25">
      <c r="A172" s="1" t="s">
        <v>16</v>
      </c>
      <c r="B172" s="1" t="s">
        <v>101</v>
      </c>
      <c r="C172" s="92"/>
      <c r="D172" s="93"/>
      <c r="E172" s="93"/>
      <c r="F172" s="93"/>
      <c r="G172" s="94"/>
      <c r="H172" s="95"/>
    </row>
    <row r="173" spans="1:8" ht="12" thickBot="1" x14ac:dyDescent="0.25">
      <c r="A173" s="1" t="s">
        <v>20</v>
      </c>
      <c r="B173" s="1" t="s">
        <v>20</v>
      </c>
      <c r="C173" s="64"/>
      <c r="D173" s="65" t="s">
        <v>77</v>
      </c>
      <c r="E173" s="66"/>
      <c r="F173" s="66"/>
      <c r="G173" s="67"/>
      <c r="H173" s="81">
        <f>SUM(H151:H171)</f>
        <v>0</v>
      </c>
    </row>
    <row r="174" spans="1:8" x14ac:dyDescent="0.2">
      <c r="A174" s="1" t="s">
        <v>16</v>
      </c>
      <c r="B174" s="1" t="s">
        <v>17</v>
      </c>
      <c r="C174" s="82"/>
      <c r="D174" s="83"/>
      <c r="E174" s="83"/>
      <c r="F174" s="83"/>
      <c r="G174" s="112"/>
      <c r="H174" s="85"/>
    </row>
    <row r="175" spans="1:8" x14ac:dyDescent="0.2">
      <c r="A175" s="1" t="s">
        <v>16</v>
      </c>
      <c r="B175" s="1" t="s">
        <v>17</v>
      </c>
      <c r="C175" s="86" t="s">
        <v>78</v>
      </c>
      <c r="D175" s="235" t="s">
        <v>3</v>
      </c>
      <c r="E175" s="25"/>
      <c r="F175" s="25"/>
      <c r="G175" s="60"/>
      <c r="H175" s="45"/>
    </row>
    <row r="176" spans="1:8" x14ac:dyDescent="0.2">
      <c r="A176" s="1" t="s">
        <v>20</v>
      </c>
      <c r="B176" s="1" t="s">
        <v>17</v>
      </c>
      <c r="C176" s="87" t="s">
        <v>5</v>
      </c>
      <c r="D176" s="31" t="s">
        <v>0</v>
      </c>
      <c r="E176" s="31" t="s">
        <v>132</v>
      </c>
      <c r="F176" s="31" t="s">
        <v>133</v>
      </c>
      <c r="G176" s="32" t="s">
        <v>134</v>
      </c>
      <c r="H176" s="33" t="s">
        <v>1</v>
      </c>
    </row>
    <row r="177" spans="1:8" x14ac:dyDescent="0.2">
      <c r="A177" s="1" t="s">
        <v>16</v>
      </c>
      <c r="B177" s="1" t="s">
        <v>17</v>
      </c>
      <c r="C177" s="92"/>
      <c r="D177" s="113"/>
      <c r="E177" s="114"/>
      <c r="F177" s="114"/>
      <c r="G177" s="115"/>
      <c r="H177" s="45"/>
    </row>
    <row r="178" spans="1:8" ht="33.75" x14ac:dyDescent="0.2">
      <c r="A178" s="1" t="s">
        <v>16</v>
      </c>
      <c r="B178" s="1" t="s">
        <v>17</v>
      </c>
      <c r="C178" s="92" t="s">
        <v>6</v>
      </c>
      <c r="D178" s="62" t="s">
        <v>89</v>
      </c>
      <c r="E178" s="96"/>
      <c r="F178" s="96"/>
      <c r="G178" s="97"/>
      <c r="H178" s="45"/>
    </row>
    <row r="179" spans="1:8" x14ac:dyDescent="0.2">
      <c r="A179" s="1" t="s">
        <v>16</v>
      </c>
      <c r="B179" s="1" t="s">
        <v>17</v>
      </c>
      <c r="C179" s="92"/>
      <c r="D179" s="116" t="s">
        <v>88</v>
      </c>
      <c r="E179" s="96" t="s">
        <v>2</v>
      </c>
      <c r="F179" s="96">
        <v>1</v>
      </c>
      <c r="G179" s="97"/>
      <c r="H179" s="45">
        <f>$F179*G179</f>
        <v>0</v>
      </c>
    </row>
    <row r="180" spans="1:8" x14ac:dyDescent="0.2">
      <c r="A180" s="1" t="s">
        <v>16</v>
      </c>
      <c r="B180" s="1" t="s">
        <v>17</v>
      </c>
      <c r="C180" s="92"/>
      <c r="D180" s="113"/>
      <c r="E180" s="114"/>
      <c r="F180" s="114"/>
      <c r="G180" s="117"/>
      <c r="H180" s="45"/>
    </row>
    <row r="181" spans="1:8" ht="33.75" x14ac:dyDescent="0.2">
      <c r="A181" s="1" t="s">
        <v>16</v>
      </c>
      <c r="B181" s="1" t="s">
        <v>17</v>
      </c>
      <c r="C181" s="92" t="s">
        <v>7</v>
      </c>
      <c r="D181" s="57" t="s">
        <v>89</v>
      </c>
      <c r="E181" s="96"/>
      <c r="F181" s="96"/>
      <c r="G181" s="97"/>
      <c r="H181" s="45"/>
    </row>
    <row r="182" spans="1:8" x14ac:dyDescent="0.2">
      <c r="A182" s="1" t="s">
        <v>16</v>
      </c>
      <c r="B182" s="1" t="s">
        <v>17</v>
      </c>
      <c r="C182" s="92"/>
      <c r="D182" s="57" t="s">
        <v>90</v>
      </c>
      <c r="E182" s="96" t="s">
        <v>2</v>
      </c>
      <c r="F182" s="96">
        <v>1</v>
      </c>
      <c r="G182" s="97"/>
      <c r="H182" s="45">
        <f>$F182*G182</f>
        <v>0</v>
      </c>
    </row>
    <row r="183" spans="1:8" x14ac:dyDescent="0.2">
      <c r="A183" s="1" t="s">
        <v>16</v>
      </c>
      <c r="B183" s="1" t="s">
        <v>17</v>
      </c>
      <c r="C183" s="92"/>
      <c r="D183" s="62"/>
      <c r="E183" s="96"/>
      <c r="F183" s="96"/>
      <c r="G183" s="97"/>
      <c r="H183" s="45"/>
    </row>
    <row r="184" spans="1:8" ht="45" x14ac:dyDescent="0.2">
      <c r="A184" s="1" t="s">
        <v>16</v>
      </c>
      <c r="B184" s="1" t="s">
        <v>17</v>
      </c>
      <c r="C184" s="92" t="s">
        <v>8</v>
      </c>
      <c r="D184" s="62" t="s">
        <v>87</v>
      </c>
      <c r="E184" s="96"/>
      <c r="F184" s="96"/>
      <c r="G184" s="97"/>
      <c r="H184" s="45"/>
    </row>
    <row r="185" spans="1:8" x14ac:dyDescent="0.2">
      <c r="A185" s="1" t="s">
        <v>16</v>
      </c>
      <c r="B185" s="1" t="s">
        <v>17</v>
      </c>
      <c r="C185" s="92"/>
      <c r="D185" s="116" t="s">
        <v>100</v>
      </c>
      <c r="E185" s="96" t="s">
        <v>2</v>
      </c>
      <c r="F185" s="96">
        <v>3</v>
      </c>
      <c r="G185" s="97"/>
      <c r="H185" s="45">
        <f>$F185*G185</f>
        <v>0</v>
      </c>
    </row>
    <row r="186" spans="1:8" x14ac:dyDescent="0.2">
      <c r="A186" s="1" t="s">
        <v>16</v>
      </c>
      <c r="B186" s="1" t="s">
        <v>17</v>
      </c>
      <c r="C186" s="92"/>
      <c r="D186" s="113"/>
      <c r="E186" s="118"/>
      <c r="F186" s="118"/>
      <c r="G186" s="119"/>
      <c r="H186" s="120"/>
    </row>
    <row r="187" spans="1:8" ht="45" x14ac:dyDescent="0.2">
      <c r="A187" s="1" t="s">
        <v>16</v>
      </c>
      <c r="B187" s="1" t="s">
        <v>17</v>
      </c>
      <c r="C187" s="92" t="s">
        <v>9</v>
      </c>
      <c r="D187" s="121" t="s">
        <v>91</v>
      </c>
      <c r="E187" s="118"/>
      <c r="F187" s="118"/>
      <c r="G187" s="119"/>
      <c r="H187" s="120"/>
    </row>
    <row r="188" spans="1:8" x14ac:dyDescent="0.2">
      <c r="A188" s="1" t="s">
        <v>16</v>
      </c>
      <c r="B188" s="1" t="s">
        <v>17</v>
      </c>
      <c r="C188" s="92"/>
      <c r="D188" s="116" t="s">
        <v>92</v>
      </c>
      <c r="E188" s="96" t="s">
        <v>2</v>
      </c>
      <c r="F188" s="96">
        <v>2</v>
      </c>
      <c r="G188" s="97"/>
      <c r="H188" s="45">
        <f>$F188*G188</f>
        <v>0</v>
      </c>
    </row>
    <row r="189" spans="1:8" x14ac:dyDescent="0.2">
      <c r="A189" s="1" t="s">
        <v>16</v>
      </c>
      <c r="B189" s="1" t="s">
        <v>17</v>
      </c>
      <c r="C189" s="92"/>
      <c r="D189" s="113"/>
      <c r="E189" s="118"/>
      <c r="F189" s="118"/>
      <c r="G189" s="119"/>
      <c r="H189" s="120"/>
    </row>
    <row r="190" spans="1:8" ht="45" x14ac:dyDescent="0.2">
      <c r="A190" s="1" t="s">
        <v>16</v>
      </c>
      <c r="B190" s="1" t="s">
        <v>17</v>
      </c>
      <c r="C190" s="92" t="s">
        <v>10</v>
      </c>
      <c r="D190" s="62" t="s">
        <v>93</v>
      </c>
      <c r="E190" s="96" t="s">
        <v>2</v>
      </c>
      <c r="F190" s="96">
        <v>5</v>
      </c>
      <c r="G190" s="97"/>
      <c r="H190" s="45">
        <f>$F190*G190</f>
        <v>0</v>
      </c>
    </row>
    <row r="191" spans="1:8" ht="12" thickBot="1" x14ac:dyDescent="0.25">
      <c r="A191" s="1" t="s">
        <v>16</v>
      </c>
      <c r="B191" s="1" t="s">
        <v>17</v>
      </c>
      <c r="C191" s="82"/>
      <c r="D191" s="122"/>
      <c r="E191" s="114"/>
      <c r="F191" s="114"/>
      <c r="G191" s="117"/>
      <c r="H191" s="45"/>
    </row>
    <row r="192" spans="1:8" ht="12" thickBot="1" x14ac:dyDescent="0.25">
      <c r="A192" s="1" t="s">
        <v>20</v>
      </c>
      <c r="B192" s="1" t="s">
        <v>20</v>
      </c>
      <c r="C192" s="64"/>
      <c r="D192" s="65" t="s">
        <v>79</v>
      </c>
      <c r="E192" s="66"/>
      <c r="F192" s="66"/>
      <c r="G192" s="67"/>
      <c r="H192" s="81">
        <f>SUM(H178:H190)</f>
        <v>0</v>
      </c>
    </row>
    <row r="193" spans="1:8" x14ac:dyDescent="0.2">
      <c r="A193" s="1" t="s">
        <v>16</v>
      </c>
      <c r="B193" s="1" t="s">
        <v>148</v>
      </c>
      <c r="C193" s="82"/>
      <c r="D193" s="122"/>
      <c r="E193" s="114"/>
      <c r="F193" s="114"/>
      <c r="G193" s="117"/>
      <c r="H193" s="45"/>
    </row>
    <row r="194" spans="1:8" x14ac:dyDescent="0.2">
      <c r="A194" s="1" t="s">
        <v>16</v>
      </c>
      <c r="B194" s="1" t="s">
        <v>148</v>
      </c>
      <c r="C194" s="86" t="s">
        <v>85</v>
      </c>
      <c r="D194" s="235" t="s">
        <v>141</v>
      </c>
      <c r="E194" s="25"/>
      <c r="F194" s="25"/>
      <c r="G194" s="60"/>
      <c r="H194" s="45"/>
    </row>
    <row r="195" spans="1:8" x14ac:dyDescent="0.2">
      <c r="A195" s="1" t="s">
        <v>20</v>
      </c>
      <c r="B195" s="1" t="s">
        <v>148</v>
      </c>
      <c r="C195" s="87" t="s">
        <v>5</v>
      </c>
      <c r="D195" s="31" t="s">
        <v>0</v>
      </c>
      <c r="E195" s="31" t="s">
        <v>132</v>
      </c>
      <c r="F195" s="31" t="s">
        <v>133</v>
      </c>
      <c r="G195" s="32" t="s">
        <v>134</v>
      </c>
      <c r="H195" s="33" t="s">
        <v>1</v>
      </c>
    </row>
    <row r="196" spans="1:8" x14ac:dyDescent="0.2">
      <c r="A196" s="1" t="s">
        <v>16</v>
      </c>
      <c r="B196" s="1" t="s">
        <v>148</v>
      </c>
      <c r="C196" s="82"/>
      <c r="D196" s="122"/>
      <c r="E196" s="114"/>
      <c r="F196" s="114"/>
      <c r="G196" s="117"/>
      <c r="H196" s="45"/>
    </row>
    <row r="197" spans="1:8" ht="90" x14ac:dyDescent="0.2">
      <c r="A197" s="1" t="s">
        <v>16</v>
      </c>
      <c r="B197" s="1" t="s">
        <v>148</v>
      </c>
      <c r="C197" s="92" t="s">
        <v>6</v>
      </c>
      <c r="D197" s="123" t="s">
        <v>142</v>
      </c>
      <c r="E197" s="114"/>
      <c r="F197" s="114"/>
      <c r="G197" s="117"/>
      <c r="H197" s="45"/>
    </row>
    <row r="198" spans="1:8" x14ac:dyDescent="0.2">
      <c r="A198" s="1" t="s">
        <v>16</v>
      </c>
      <c r="B198" s="1" t="s">
        <v>148</v>
      </c>
      <c r="C198" s="92"/>
      <c r="D198" s="110" t="s">
        <v>143</v>
      </c>
      <c r="E198" s="96" t="s">
        <v>2</v>
      </c>
      <c r="F198" s="96">
        <v>4</v>
      </c>
      <c r="G198" s="97"/>
      <c r="H198" s="45">
        <f>$F198*G198</f>
        <v>0</v>
      </c>
    </row>
    <row r="199" spans="1:8" x14ac:dyDescent="0.2">
      <c r="A199" s="1" t="s">
        <v>16</v>
      </c>
      <c r="B199" s="1" t="s">
        <v>148</v>
      </c>
      <c r="C199" s="92"/>
      <c r="D199" s="110"/>
      <c r="E199" s="96"/>
      <c r="F199" s="96"/>
      <c r="G199" s="97"/>
      <c r="H199" s="45"/>
    </row>
    <row r="200" spans="1:8" ht="84" customHeight="1" x14ac:dyDescent="0.2">
      <c r="A200" s="1" t="s">
        <v>16</v>
      </c>
      <c r="B200" s="1" t="s">
        <v>148</v>
      </c>
      <c r="C200" s="92" t="s">
        <v>7</v>
      </c>
      <c r="D200" s="123" t="s">
        <v>144</v>
      </c>
      <c r="E200" s="96"/>
      <c r="F200" s="96"/>
      <c r="G200" s="97"/>
      <c r="H200" s="45"/>
    </row>
    <row r="201" spans="1:8" x14ac:dyDescent="0.2">
      <c r="A201" s="1" t="s">
        <v>16</v>
      </c>
      <c r="B201" s="1" t="s">
        <v>148</v>
      </c>
      <c r="C201" s="92"/>
      <c r="D201" s="110" t="s">
        <v>145</v>
      </c>
      <c r="E201" s="96" t="s">
        <v>2</v>
      </c>
      <c r="F201" s="96">
        <v>1</v>
      </c>
      <c r="G201" s="97"/>
      <c r="H201" s="45">
        <f>$F201*G201</f>
        <v>0</v>
      </c>
    </row>
    <row r="202" spans="1:8" x14ac:dyDescent="0.2">
      <c r="A202" s="1" t="s">
        <v>16</v>
      </c>
      <c r="B202" s="1" t="s">
        <v>148</v>
      </c>
      <c r="C202" s="92"/>
      <c r="D202" s="110"/>
      <c r="E202" s="96"/>
      <c r="F202" s="96"/>
      <c r="G202" s="97"/>
      <c r="H202" s="45"/>
    </row>
    <row r="203" spans="1:8" ht="100.5" customHeight="1" x14ac:dyDescent="0.2">
      <c r="A203" s="1" t="s">
        <v>16</v>
      </c>
      <c r="B203" s="1" t="s">
        <v>148</v>
      </c>
      <c r="C203" s="92" t="s">
        <v>8</v>
      </c>
      <c r="D203" s="62" t="s">
        <v>146</v>
      </c>
      <c r="E203" s="96"/>
      <c r="F203" s="96"/>
      <c r="G203" s="97"/>
      <c r="H203" s="45"/>
    </row>
    <row r="204" spans="1:8" x14ac:dyDescent="0.2">
      <c r="A204" s="1" t="s">
        <v>16</v>
      </c>
      <c r="B204" s="1" t="s">
        <v>148</v>
      </c>
      <c r="C204" s="92"/>
      <c r="D204" s="116" t="s">
        <v>147</v>
      </c>
      <c r="E204" s="96" t="s">
        <v>2</v>
      </c>
      <c r="F204" s="96">
        <v>2</v>
      </c>
      <c r="G204" s="97"/>
      <c r="H204" s="45">
        <f>$F204*G204</f>
        <v>0</v>
      </c>
    </row>
    <row r="205" spans="1:8" x14ac:dyDescent="0.2">
      <c r="A205" s="1" t="s">
        <v>16</v>
      </c>
      <c r="B205" s="1" t="s">
        <v>148</v>
      </c>
      <c r="C205" s="92"/>
      <c r="D205" s="116"/>
      <c r="E205" s="96"/>
      <c r="F205" s="96"/>
      <c r="G205" s="97"/>
      <c r="H205" s="45"/>
    </row>
    <row r="206" spans="1:8" ht="22.5" x14ac:dyDescent="0.2">
      <c r="A206" s="1" t="s">
        <v>16</v>
      </c>
      <c r="B206" s="1" t="s">
        <v>148</v>
      </c>
      <c r="C206" s="92" t="s">
        <v>9</v>
      </c>
      <c r="D206" s="116" t="s">
        <v>178</v>
      </c>
      <c r="E206" s="96" t="s">
        <v>2</v>
      </c>
      <c r="F206" s="96">
        <v>56</v>
      </c>
      <c r="G206" s="97"/>
      <c r="H206" s="45">
        <f>$F206*G206</f>
        <v>0</v>
      </c>
    </row>
    <row r="207" spans="1:8" x14ac:dyDescent="0.2">
      <c r="A207" s="1" t="s">
        <v>16</v>
      </c>
      <c r="B207" s="1" t="s">
        <v>148</v>
      </c>
      <c r="C207" s="92"/>
      <c r="D207" s="116"/>
      <c r="E207" s="96"/>
      <c r="F207" s="96"/>
      <c r="G207" s="97"/>
      <c r="H207" s="45"/>
    </row>
    <row r="208" spans="1:8" ht="22.5" x14ac:dyDescent="0.2">
      <c r="A208" s="1" t="s">
        <v>16</v>
      </c>
      <c r="B208" s="1" t="s">
        <v>148</v>
      </c>
      <c r="C208" s="92" t="s">
        <v>10</v>
      </c>
      <c r="D208" s="116" t="s">
        <v>179</v>
      </c>
      <c r="E208" s="96" t="s">
        <v>2</v>
      </c>
      <c r="F208" s="96">
        <v>1</v>
      </c>
      <c r="G208" s="97"/>
      <c r="H208" s="45">
        <f>$F208*G208</f>
        <v>0</v>
      </c>
    </row>
    <row r="209" spans="1:8" ht="12" thickBot="1" x14ac:dyDescent="0.25">
      <c r="A209" s="1" t="s">
        <v>16</v>
      </c>
      <c r="B209" s="1" t="s">
        <v>148</v>
      </c>
      <c r="C209" s="82"/>
      <c r="D209" s="124"/>
      <c r="E209" s="114"/>
      <c r="F209" s="114"/>
      <c r="G209" s="117"/>
      <c r="H209" s="45"/>
    </row>
    <row r="210" spans="1:8" ht="12" thickBot="1" x14ac:dyDescent="0.25">
      <c r="A210" s="1" t="s">
        <v>20</v>
      </c>
      <c r="B210" s="1" t="s">
        <v>20</v>
      </c>
      <c r="C210" s="64"/>
      <c r="D210" s="65" t="s">
        <v>86</v>
      </c>
      <c r="E210" s="66"/>
      <c r="F210" s="66"/>
      <c r="G210" s="67"/>
      <c r="H210" s="81">
        <f>SUM(H198:H208)</f>
        <v>0</v>
      </c>
    </row>
    <row r="211" spans="1:8" x14ac:dyDescent="0.2">
      <c r="A211" s="1" t="s">
        <v>16</v>
      </c>
      <c r="B211" s="1" t="s">
        <v>163</v>
      </c>
      <c r="C211" s="136"/>
      <c r="D211" s="137"/>
      <c r="E211" s="138"/>
      <c r="F211" s="138"/>
      <c r="G211" s="139"/>
      <c r="H211" s="140"/>
    </row>
    <row r="212" spans="1:8" x14ac:dyDescent="0.2">
      <c r="A212" s="1" t="s">
        <v>16</v>
      </c>
      <c r="B212" s="1" t="s">
        <v>163</v>
      </c>
      <c r="C212" s="86" t="s">
        <v>160</v>
      </c>
      <c r="D212" s="235" t="s">
        <v>161</v>
      </c>
      <c r="E212" s="25"/>
      <c r="F212" s="25"/>
      <c r="G212" s="60"/>
      <c r="H212" s="45"/>
    </row>
    <row r="213" spans="1:8" x14ac:dyDescent="0.2">
      <c r="A213" s="1" t="s">
        <v>16</v>
      </c>
      <c r="B213" s="1" t="s">
        <v>163</v>
      </c>
      <c r="C213" s="87" t="s">
        <v>5</v>
      </c>
      <c r="D213" s="31" t="s">
        <v>0</v>
      </c>
      <c r="E213" s="31" t="s">
        <v>132</v>
      </c>
      <c r="F213" s="31" t="s">
        <v>133</v>
      </c>
      <c r="G213" s="32" t="s">
        <v>134</v>
      </c>
      <c r="H213" s="33" t="s">
        <v>1</v>
      </c>
    </row>
    <row r="214" spans="1:8" x14ac:dyDescent="0.2">
      <c r="A214" s="1" t="s">
        <v>16</v>
      </c>
      <c r="B214" s="1" t="s">
        <v>163</v>
      </c>
      <c r="C214" s="34"/>
      <c r="D214" s="141"/>
      <c r="E214" s="25"/>
      <c r="F214" s="25"/>
      <c r="G214" s="142"/>
      <c r="H214" s="143"/>
    </row>
    <row r="215" spans="1:8" ht="69.75" customHeight="1" x14ac:dyDescent="0.2">
      <c r="A215" s="1" t="s">
        <v>16</v>
      </c>
      <c r="B215" s="1" t="s">
        <v>163</v>
      </c>
      <c r="C215" s="92" t="s">
        <v>6</v>
      </c>
      <c r="D215" s="39" t="s">
        <v>162</v>
      </c>
      <c r="E215" s="25"/>
      <c r="F215" s="25"/>
      <c r="G215" s="142"/>
      <c r="H215" s="143"/>
    </row>
    <row r="216" spans="1:8" x14ac:dyDescent="0.2">
      <c r="A216" s="1" t="s">
        <v>16</v>
      </c>
      <c r="B216" s="1" t="s">
        <v>163</v>
      </c>
      <c r="C216" s="34"/>
      <c r="D216" s="144" t="s">
        <v>36</v>
      </c>
      <c r="E216" s="96" t="s">
        <v>2</v>
      </c>
      <c r="F216" s="96">
        <v>3</v>
      </c>
      <c r="G216" s="97"/>
      <c r="H216" s="45">
        <f>$F216*G216</f>
        <v>0</v>
      </c>
    </row>
    <row r="217" spans="1:8" ht="12" thickBot="1" x14ac:dyDescent="0.25">
      <c r="A217" s="1" t="s">
        <v>16</v>
      </c>
      <c r="B217" s="1" t="s">
        <v>163</v>
      </c>
      <c r="C217" s="34"/>
      <c r="D217" s="141"/>
      <c r="E217" s="25"/>
      <c r="F217" s="25"/>
      <c r="G217" s="142"/>
      <c r="H217" s="143"/>
    </row>
    <row r="218" spans="1:8" ht="12" thickBot="1" x14ac:dyDescent="0.25">
      <c r="A218" s="1" t="s">
        <v>20</v>
      </c>
      <c r="B218" s="1" t="s">
        <v>20</v>
      </c>
      <c r="C218" s="64"/>
      <c r="D218" s="65" t="s">
        <v>164</v>
      </c>
      <c r="E218" s="66"/>
      <c r="F218" s="66"/>
      <c r="G218" s="67"/>
      <c r="H218" s="81">
        <f>SUM(H216)</f>
        <v>0</v>
      </c>
    </row>
    <row r="219" spans="1:8" x14ac:dyDescent="0.2">
      <c r="A219" s="1" t="s">
        <v>16</v>
      </c>
      <c r="B219" s="1" t="s">
        <v>165</v>
      </c>
      <c r="C219" s="34"/>
      <c r="D219" s="141"/>
      <c r="E219" s="25"/>
      <c r="F219" s="25"/>
      <c r="G219" s="142"/>
      <c r="H219" s="143"/>
    </row>
    <row r="220" spans="1:8" x14ac:dyDescent="0.2">
      <c r="A220" s="1" t="s">
        <v>16</v>
      </c>
      <c r="B220" s="1" t="s">
        <v>165</v>
      </c>
      <c r="C220" s="86" t="s">
        <v>173</v>
      </c>
      <c r="D220" s="272" t="s">
        <v>166</v>
      </c>
      <c r="E220" s="25"/>
      <c r="F220" s="25"/>
      <c r="G220" s="60"/>
      <c r="H220" s="45"/>
    </row>
    <row r="221" spans="1:8" x14ac:dyDescent="0.2">
      <c r="A221" s="1" t="s">
        <v>20</v>
      </c>
      <c r="B221" s="1" t="s">
        <v>165</v>
      </c>
      <c r="C221" s="87" t="s">
        <v>5</v>
      </c>
      <c r="D221" s="31" t="s">
        <v>0</v>
      </c>
      <c r="E221" s="31" t="s">
        <v>132</v>
      </c>
      <c r="F221" s="31" t="s">
        <v>133</v>
      </c>
      <c r="G221" s="32" t="s">
        <v>134</v>
      </c>
      <c r="H221" s="33" t="s">
        <v>1</v>
      </c>
    </row>
    <row r="222" spans="1:8" x14ac:dyDescent="0.2">
      <c r="A222" s="1" t="s">
        <v>16</v>
      </c>
      <c r="B222" s="1" t="s">
        <v>165</v>
      </c>
      <c r="C222" s="82"/>
      <c r="D222" s="116"/>
      <c r="E222" s="114"/>
      <c r="F222" s="114"/>
      <c r="G222" s="117"/>
      <c r="H222" s="45"/>
    </row>
    <row r="223" spans="1:8" ht="56.25" x14ac:dyDescent="0.2">
      <c r="A223" s="1" t="s">
        <v>16</v>
      </c>
      <c r="B223" s="1" t="s">
        <v>165</v>
      </c>
      <c r="C223" s="92" t="s">
        <v>6</v>
      </c>
      <c r="D223" s="123" t="s">
        <v>167</v>
      </c>
      <c r="E223" s="114"/>
      <c r="F223" s="114"/>
      <c r="G223" s="117"/>
      <c r="H223" s="45"/>
    </row>
    <row r="224" spans="1:8" x14ac:dyDescent="0.2">
      <c r="A224" s="1" t="s">
        <v>16</v>
      </c>
      <c r="B224" s="1" t="s">
        <v>165</v>
      </c>
      <c r="C224" s="92"/>
      <c r="D224" s="110" t="s">
        <v>36</v>
      </c>
      <c r="E224" s="96" t="s">
        <v>2</v>
      </c>
      <c r="F224" s="96">
        <v>3</v>
      </c>
      <c r="G224" s="97"/>
      <c r="H224" s="45">
        <f>$F224*G224</f>
        <v>0</v>
      </c>
    </row>
    <row r="225" spans="1:9" x14ac:dyDescent="0.2">
      <c r="A225" s="1" t="s">
        <v>16</v>
      </c>
      <c r="B225" s="1" t="s">
        <v>165</v>
      </c>
      <c r="C225" s="92"/>
      <c r="D225" s="110"/>
      <c r="E225" s="96"/>
      <c r="F225" s="96"/>
      <c r="G225" s="97"/>
      <c r="H225" s="45"/>
    </row>
    <row r="226" spans="1:9" ht="45" x14ac:dyDescent="0.2">
      <c r="A226" s="1" t="s">
        <v>16</v>
      </c>
      <c r="B226" s="1" t="s">
        <v>165</v>
      </c>
      <c r="C226" s="92" t="s">
        <v>7</v>
      </c>
      <c r="D226" s="123" t="s">
        <v>168</v>
      </c>
      <c r="E226" s="96"/>
      <c r="F226" s="96"/>
      <c r="G226" s="97"/>
      <c r="H226" s="45"/>
    </row>
    <row r="227" spans="1:9" x14ac:dyDescent="0.2">
      <c r="A227" s="1" t="s">
        <v>16</v>
      </c>
      <c r="B227" s="1" t="s">
        <v>165</v>
      </c>
      <c r="C227" s="92"/>
      <c r="D227" s="110" t="s">
        <v>169</v>
      </c>
      <c r="E227" s="96" t="s">
        <v>2</v>
      </c>
      <c r="F227" s="96">
        <v>3</v>
      </c>
      <c r="G227" s="97"/>
      <c r="H227" s="45">
        <f>$F227*G227</f>
        <v>0</v>
      </c>
    </row>
    <row r="228" spans="1:9" x14ac:dyDescent="0.2">
      <c r="A228" s="1" t="s">
        <v>16</v>
      </c>
      <c r="B228" s="1" t="s">
        <v>165</v>
      </c>
      <c r="C228" s="92"/>
      <c r="D228" s="110"/>
      <c r="E228" s="96"/>
      <c r="F228" s="96"/>
      <c r="G228" s="97"/>
      <c r="H228" s="45"/>
    </row>
    <row r="229" spans="1:9" ht="45" x14ac:dyDescent="0.2">
      <c r="A229" s="1" t="s">
        <v>16</v>
      </c>
      <c r="B229" s="1" t="s">
        <v>165</v>
      </c>
      <c r="C229" s="92" t="s">
        <v>8</v>
      </c>
      <c r="D229" s="62" t="s">
        <v>87</v>
      </c>
      <c r="E229" s="96"/>
      <c r="F229" s="96"/>
      <c r="G229" s="97"/>
      <c r="H229" s="45"/>
    </row>
    <row r="230" spans="1:9" x14ac:dyDescent="0.2">
      <c r="A230" s="1" t="s">
        <v>16</v>
      </c>
      <c r="B230" s="1" t="s">
        <v>165</v>
      </c>
      <c r="C230" s="92"/>
      <c r="D230" s="116" t="s">
        <v>170</v>
      </c>
      <c r="E230" s="96" t="s">
        <v>2</v>
      </c>
      <c r="F230" s="96">
        <v>1</v>
      </c>
      <c r="G230" s="97"/>
      <c r="H230" s="45">
        <f>$F230*G230</f>
        <v>0</v>
      </c>
    </row>
    <row r="231" spans="1:9" x14ac:dyDescent="0.2">
      <c r="A231" s="1" t="s">
        <v>16</v>
      </c>
      <c r="B231" s="1" t="s">
        <v>165</v>
      </c>
      <c r="C231" s="92"/>
      <c r="D231" s="116"/>
      <c r="E231" s="96"/>
      <c r="F231" s="96"/>
      <c r="G231" s="97"/>
      <c r="H231" s="45"/>
    </row>
    <row r="232" spans="1:9" x14ac:dyDescent="0.2">
      <c r="A232" s="1" t="s">
        <v>16</v>
      </c>
      <c r="B232" s="1" t="s">
        <v>165</v>
      </c>
      <c r="C232" s="92" t="s">
        <v>9</v>
      </c>
      <c r="D232" s="116" t="s">
        <v>171</v>
      </c>
      <c r="E232" s="96"/>
      <c r="F232" s="96"/>
      <c r="G232" s="97"/>
      <c r="H232" s="45"/>
    </row>
    <row r="233" spans="1:9" ht="33.75" x14ac:dyDescent="0.2">
      <c r="A233" s="1" t="s">
        <v>16</v>
      </c>
      <c r="B233" s="1" t="s">
        <v>165</v>
      </c>
      <c r="C233" s="92"/>
      <c r="D233" s="116" t="s">
        <v>172</v>
      </c>
      <c r="E233" s="96" t="s">
        <v>2</v>
      </c>
      <c r="F233" s="96">
        <v>1</v>
      </c>
      <c r="G233" s="97"/>
      <c r="H233" s="45">
        <f>$F233*G233</f>
        <v>0</v>
      </c>
    </row>
    <row r="234" spans="1:9" ht="12" thickBot="1" x14ac:dyDescent="0.25">
      <c r="A234" s="1" t="s">
        <v>16</v>
      </c>
      <c r="B234" s="1" t="s">
        <v>165</v>
      </c>
      <c r="C234" s="82"/>
      <c r="D234" s="145"/>
      <c r="E234" s="114"/>
      <c r="F234" s="114"/>
      <c r="G234" s="117"/>
      <c r="H234" s="45"/>
    </row>
    <row r="235" spans="1:9" ht="12" thickBot="1" x14ac:dyDescent="0.25">
      <c r="A235" s="1" t="s">
        <v>20</v>
      </c>
      <c r="B235" s="1" t="s">
        <v>20</v>
      </c>
      <c r="C235" s="64"/>
      <c r="D235" s="65" t="s">
        <v>174</v>
      </c>
      <c r="E235" s="66"/>
      <c r="F235" s="66"/>
      <c r="G235" s="67"/>
      <c r="H235" s="81">
        <f>SUM(H224:H234)</f>
        <v>0</v>
      </c>
    </row>
    <row r="236" spans="1:9" ht="12" thickBot="1" x14ac:dyDescent="0.25">
      <c r="A236" s="1"/>
      <c r="B236" s="268"/>
      <c r="C236" s="191"/>
      <c r="D236" s="267"/>
      <c r="E236" s="269"/>
      <c r="F236" s="269"/>
      <c r="G236" s="270"/>
      <c r="H236" s="271"/>
      <c r="I236" s="23"/>
    </row>
    <row r="237" spans="1:9" ht="12" thickBot="1" x14ac:dyDescent="0.25">
      <c r="A237" s="1" t="s">
        <v>20</v>
      </c>
      <c r="B237" s="1" t="s">
        <v>20</v>
      </c>
      <c r="C237" s="64"/>
      <c r="D237" s="125" t="s">
        <v>15</v>
      </c>
      <c r="E237" s="66"/>
      <c r="F237" s="66"/>
      <c r="G237" s="67"/>
      <c r="H237" s="81">
        <f>H53+H69+H94+H108+H127+H145+H173+H192+H210+H218+H235</f>
        <v>0</v>
      </c>
    </row>
    <row r="238" spans="1:9" x14ac:dyDescent="0.2">
      <c r="A238" s="1" t="s">
        <v>20</v>
      </c>
    </row>
    <row r="239" spans="1:9" x14ac:dyDescent="0.2">
      <c r="A239" s="1" t="s">
        <v>20</v>
      </c>
      <c r="D239" s="2" t="s">
        <v>21</v>
      </c>
      <c r="E239" s="3"/>
      <c r="F239" s="3"/>
      <c r="G239" s="5"/>
      <c r="H239" s="16">
        <f>SUMIF($A$9:$A$234,"=x",H$9:H$234)</f>
        <v>0</v>
      </c>
    </row>
    <row r="240" spans="1:9" x14ac:dyDescent="0.2">
      <c r="A240" s="1" t="s">
        <v>20</v>
      </c>
      <c r="D240" s="2"/>
      <c r="E240" s="3"/>
      <c r="F240" s="3"/>
      <c r="G240" s="5"/>
      <c r="H240" s="5">
        <f>+H237-H239</f>
        <v>0</v>
      </c>
    </row>
    <row r="241" spans="1:8" x14ac:dyDescent="0.2">
      <c r="A241" s="1" t="s">
        <v>20</v>
      </c>
      <c r="D241" s="6" t="s">
        <v>22</v>
      </c>
      <c r="E241" s="7"/>
      <c r="F241" s="7"/>
      <c r="G241" s="8"/>
      <c r="H241" s="8"/>
    </row>
    <row r="242" spans="1:8" x14ac:dyDescent="0.2">
      <c r="A242" s="1" t="s">
        <v>20</v>
      </c>
      <c r="B242" s="1" t="s">
        <v>26</v>
      </c>
      <c r="D242" s="2" t="s">
        <v>80</v>
      </c>
      <c r="E242" s="3"/>
      <c r="F242" s="3"/>
      <c r="G242" s="5"/>
      <c r="H242" s="16">
        <f>SUMIF($B$9:$B$234,"=CPU",H$9:H$234)</f>
        <v>0</v>
      </c>
    </row>
    <row r="243" spans="1:8" x14ac:dyDescent="0.2">
      <c r="A243" s="1" t="s">
        <v>20</v>
      </c>
      <c r="B243" s="1" t="s">
        <v>42</v>
      </c>
      <c r="D243" s="2" t="s">
        <v>81</v>
      </c>
      <c r="E243" s="3"/>
      <c r="F243" s="3"/>
      <c r="G243" s="5"/>
      <c r="H243" s="16">
        <f>SUMIF($B$9:$B$234,"=ACF",H$9:H$234)</f>
        <v>0</v>
      </c>
    </row>
    <row r="244" spans="1:8" x14ac:dyDescent="0.2">
      <c r="A244" s="1" t="s">
        <v>20</v>
      </c>
      <c r="B244" s="1" t="s">
        <v>47</v>
      </c>
      <c r="D244" s="2" t="s">
        <v>82</v>
      </c>
      <c r="E244" s="3"/>
      <c r="F244" s="3"/>
      <c r="G244" s="5"/>
      <c r="H244" s="16">
        <f>SUMIF($B$9:$B$234,"=ACS",H$9:H$234)</f>
        <v>0</v>
      </c>
    </row>
    <row r="245" spans="1:8" x14ac:dyDescent="0.2">
      <c r="A245" s="1" t="s">
        <v>20</v>
      </c>
      <c r="B245" s="1" t="s">
        <v>54</v>
      </c>
      <c r="D245" s="2" t="s">
        <v>83</v>
      </c>
      <c r="E245" s="3"/>
      <c r="F245" s="3"/>
      <c r="G245" s="5"/>
      <c r="H245" s="16">
        <f>SUMIF($B$9:$B$234,"=TNK",H$9:H$234)</f>
        <v>0</v>
      </c>
    </row>
    <row r="246" spans="1:8" x14ac:dyDescent="0.2">
      <c r="A246" s="1" t="s">
        <v>20</v>
      </c>
      <c r="B246" s="1" t="s">
        <v>18</v>
      </c>
      <c r="D246" s="2" t="s">
        <v>24</v>
      </c>
      <c r="E246" s="3"/>
      <c r="F246" s="3"/>
      <c r="G246" s="5"/>
      <c r="H246" s="16">
        <f>SUMIF($B$9:$B$234,"=HSA",H$9:H$234)</f>
        <v>0</v>
      </c>
    </row>
    <row r="247" spans="1:8" x14ac:dyDescent="0.2">
      <c r="A247" s="1" t="s">
        <v>20</v>
      </c>
      <c r="B247" s="1" t="s">
        <v>19</v>
      </c>
      <c r="D247" s="2" t="s">
        <v>104</v>
      </c>
      <c r="E247" s="3"/>
      <c r="F247" s="3"/>
      <c r="G247" s="5"/>
      <c r="H247" s="16">
        <f>SUMIF($B$9:$B$234,"=SM",H$9:H$234)</f>
        <v>0</v>
      </c>
    </row>
    <row r="248" spans="1:8" x14ac:dyDescent="0.2">
      <c r="A248" s="1" t="s">
        <v>20</v>
      </c>
      <c r="B248" s="1" t="s">
        <v>101</v>
      </c>
      <c r="D248" s="2" t="s">
        <v>103</v>
      </c>
      <c r="E248" s="3"/>
      <c r="F248" s="3"/>
      <c r="G248" s="5"/>
      <c r="H248" s="16">
        <f>SUMIF($B$9:$B$234,"=ASM",H$9:H$234)</f>
        <v>0</v>
      </c>
    </row>
    <row r="249" spans="1:8" x14ac:dyDescent="0.2">
      <c r="A249" s="1" t="s">
        <v>20</v>
      </c>
      <c r="B249" s="1" t="s">
        <v>17</v>
      </c>
      <c r="D249" s="2" t="s">
        <v>23</v>
      </c>
      <c r="E249" s="3"/>
      <c r="F249" s="3"/>
      <c r="G249" s="5"/>
      <c r="H249" s="16">
        <f>SUMIF($B$9:$B$234,"=HSI",H$9:H$234)</f>
        <v>0</v>
      </c>
    </row>
    <row r="250" spans="1:8" x14ac:dyDescent="0.2">
      <c r="A250" s="1" t="s">
        <v>20</v>
      </c>
      <c r="B250" s="1" t="s">
        <v>148</v>
      </c>
      <c r="D250" s="2" t="s">
        <v>149</v>
      </c>
      <c r="E250" s="3"/>
      <c r="F250" s="3"/>
      <c r="G250" s="5"/>
      <c r="H250" s="16">
        <f>SUMIF($B$9:$B$234,"=EP",H$9:H$234)</f>
        <v>0</v>
      </c>
    </row>
    <row r="251" spans="1:8" x14ac:dyDescent="0.2">
      <c r="A251" s="1" t="s">
        <v>20</v>
      </c>
      <c r="B251" s="1" t="s">
        <v>163</v>
      </c>
      <c r="D251" s="2" t="s">
        <v>175</v>
      </c>
      <c r="E251" s="3"/>
      <c r="F251" s="3"/>
      <c r="G251" s="5"/>
      <c r="H251" s="16">
        <f>SUMIF($B$9:$B$234,"=KK",H$9:H$234)</f>
        <v>0</v>
      </c>
    </row>
    <row r="252" spans="1:8" x14ac:dyDescent="0.2">
      <c r="A252" s="1" t="s">
        <v>20</v>
      </c>
      <c r="B252" s="1" t="s">
        <v>165</v>
      </c>
      <c r="D252" s="2" t="s">
        <v>176</v>
      </c>
      <c r="E252" s="3"/>
      <c r="F252" s="3"/>
      <c r="G252" s="5"/>
      <c r="H252" s="16">
        <f>SUMIF($B$9:$B$234,"=HC",H$9:H$234)</f>
        <v>0</v>
      </c>
    </row>
    <row r="253" spans="1:8" x14ac:dyDescent="0.2">
      <c r="A253" s="1" t="s">
        <v>20</v>
      </c>
      <c r="B253" s="1"/>
      <c r="D253" s="4" t="s">
        <v>1</v>
      </c>
      <c r="E253" s="3"/>
      <c r="F253" s="3"/>
      <c r="G253" s="5"/>
      <c r="H253" s="8">
        <f>SUM(H242:H252)</f>
        <v>0</v>
      </c>
    </row>
    <row r="255" spans="1:8" x14ac:dyDescent="0.2">
      <c r="C255" s="9"/>
      <c r="D255" s="10"/>
      <c r="E255" s="11"/>
      <c r="F255" s="17"/>
      <c r="G255" s="12"/>
      <c r="H255" s="17"/>
    </row>
    <row r="256" spans="1:8" x14ac:dyDescent="0.2">
      <c r="C256" s="130"/>
      <c r="D256" s="131" t="s">
        <v>150</v>
      </c>
      <c r="E256" s="11"/>
      <c r="F256" s="17"/>
      <c r="G256" s="12"/>
      <c r="H256" s="17"/>
    </row>
    <row r="257" spans="3:8" x14ac:dyDescent="0.2">
      <c r="C257" s="130"/>
      <c r="D257" s="132"/>
      <c r="E257" s="11"/>
      <c r="F257" s="17"/>
      <c r="G257" s="14"/>
      <c r="H257" s="128"/>
    </row>
    <row r="258" spans="3:8" x14ac:dyDescent="0.2">
      <c r="C258" s="130"/>
      <c r="D258" s="131" t="s">
        <v>151</v>
      </c>
      <c r="F258" s="1"/>
    </row>
    <row r="259" spans="3:8" ht="33.75" x14ac:dyDescent="0.2">
      <c r="C259" s="130"/>
      <c r="D259" s="131" t="s">
        <v>152</v>
      </c>
    </row>
    <row r="260" spans="3:8" x14ac:dyDescent="0.2">
      <c r="C260" s="130"/>
      <c r="D260" s="132"/>
    </row>
    <row r="261" spans="3:8" ht="157.5" x14ac:dyDescent="0.2">
      <c r="C261" s="130"/>
      <c r="D261" s="131" t="s">
        <v>153</v>
      </c>
    </row>
    <row r="262" spans="3:8" x14ac:dyDescent="0.2">
      <c r="C262" s="130"/>
      <c r="D262" s="132"/>
    </row>
    <row r="263" spans="3:8" ht="22.5" x14ac:dyDescent="0.2">
      <c r="C263" s="133" t="s">
        <v>6</v>
      </c>
      <c r="D263" s="134" t="s">
        <v>154</v>
      </c>
    </row>
    <row r="264" spans="3:8" ht="22.5" x14ac:dyDescent="0.2">
      <c r="C264" s="133" t="s">
        <v>7</v>
      </c>
      <c r="D264" s="135" t="s">
        <v>155</v>
      </c>
    </row>
    <row r="265" spans="3:8" x14ac:dyDescent="0.2">
      <c r="C265" s="133" t="s">
        <v>8</v>
      </c>
      <c r="D265" s="135" t="s">
        <v>156</v>
      </c>
    </row>
    <row r="266" spans="3:8" ht="33.75" x14ac:dyDescent="0.2">
      <c r="C266" s="133" t="s">
        <v>9</v>
      </c>
      <c r="D266" s="135" t="s">
        <v>157</v>
      </c>
    </row>
    <row r="267" spans="3:8" x14ac:dyDescent="0.2">
      <c r="C267" s="133" t="s">
        <v>10</v>
      </c>
      <c r="D267" s="135" t="s">
        <v>158</v>
      </c>
    </row>
    <row r="268" spans="3:8" ht="33.75" x14ac:dyDescent="0.2">
      <c r="C268" s="133" t="s">
        <v>11</v>
      </c>
      <c r="D268" s="135" t="s">
        <v>159</v>
      </c>
    </row>
  </sheetData>
  <sheetProtection selectLockedCells="1" selectUnlockedCells="1"/>
  <sortState ref="D239:D245">
    <sortCondition ref="D239"/>
  </sortState>
  <conditionalFormatting sqref="A235:B237">
    <cfRule type="containsText" dxfId="34" priority="27" operator="containsText" text="z">
      <formula>NOT(ISERROR(SEARCH("z",A235)))</formula>
    </cfRule>
  </conditionalFormatting>
  <conditionalFormatting sqref="A53:B53">
    <cfRule type="containsText" dxfId="33" priority="18" operator="containsText" text="z">
      <formula>NOT(ISERROR(SEARCH("z",A53)))</formula>
    </cfRule>
  </conditionalFormatting>
  <conditionalFormatting sqref="A69:B69">
    <cfRule type="containsText" dxfId="32" priority="19" operator="containsText" text="z">
      <formula>NOT(ISERROR(SEARCH("z",A69)))</formula>
    </cfRule>
  </conditionalFormatting>
  <conditionalFormatting sqref="A239 A241 A243 A245 A247 A250">
    <cfRule type="containsText" dxfId="31" priority="16" operator="containsText" text="z">
      <formula>NOT(ISERROR(SEARCH("z",A239)))</formula>
    </cfRule>
  </conditionalFormatting>
  <conditionalFormatting sqref="A238 A240 A242 A244 A246 A249 A253">
    <cfRule type="containsText" dxfId="30" priority="15" operator="containsText" text="z">
      <formula>NOT(ISERROR(SEARCH("z",A238)))</formula>
    </cfRule>
  </conditionalFormatting>
  <conditionalFormatting sqref="A94:B94">
    <cfRule type="containsText" dxfId="29" priority="14" operator="containsText" text="z">
      <formula>NOT(ISERROR(SEARCH("z",A94)))</formula>
    </cfRule>
  </conditionalFormatting>
  <conditionalFormatting sqref="A108:B108">
    <cfRule type="containsText" dxfId="28" priority="13" operator="containsText" text="z">
      <formula>NOT(ISERROR(SEARCH("z",A108)))</formula>
    </cfRule>
  </conditionalFormatting>
  <conditionalFormatting sqref="A127:B127">
    <cfRule type="containsText" dxfId="27" priority="12" operator="containsText" text="z">
      <formula>NOT(ISERROR(SEARCH("z",A127)))</formula>
    </cfRule>
  </conditionalFormatting>
  <conditionalFormatting sqref="A173:B173">
    <cfRule type="containsText" dxfId="26" priority="11" operator="containsText" text="z">
      <formula>NOT(ISERROR(SEARCH("z",A173)))</formula>
    </cfRule>
  </conditionalFormatting>
  <conditionalFormatting sqref="A192:B192">
    <cfRule type="containsText" dxfId="25" priority="10" operator="containsText" text="z">
      <formula>NOT(ISERROR(SEARCH("z",A192)))</formula>
    </cfRule>
  </conditionalFormatting>
  <conditionalFormatting sqref="A210:B210">
    <cfRule type="containsText" dxfId="24" priority="7" operator="containsText" text="z">
      <formula>NOT(ISERROR(SEARCH("z",A210)))</formula>
    </cfRule>
  </conditionalFormatting>
  <conditionalFormatting sqref="A145:B145">
    <cfRule type="containsText" dxfId="23" priority="5" operator="containsText" text="z">
      <formula>NOT(ISERROR(SEARCH("z",A145)))</formula>
    </cfRule>
  </conditionalFormatting>
  <conditionalFormatting sqref="A248">
    <cfRule type="containsText" dxfId="22" priority="4" operator="containsText" text="z">
      <formula>NOT(ISERROR(SEARCH("z",A248)))</formula>
    </cfRule>
  </conditionalFormatting>
  <conditionalFormatting sqref="A218:B218">
    <cfRule type="containsText" dxfId="21" priority="3" operator="containsText" text="z">
      <formula>NOT(ISERROR(SEARCH("z",A218)))</formula>
    </cfRule>
  </conditionalFormatting>
  <conditionalFormatting sqref="A251:A252">
    <cfRule type="containsText" dxfId="20" priority="1" operator="containsText" text="z">
      <formula>NOT(ISERROR(SEARCH("z",A251)))</formula>
    </cfRule>
  </conditionalFormatting>
  <pageMargins left="0.78740157480314965" right="0.78740157480314965" top="1.0629921259842521" bottom="1.0629921259842521" header="0.78740157480314965" footer="0.78740157480314965"/>
  <pageSetup paperSize="9" scale="75" fitToHeight="0" orientation="portrait" useFirstPageNumber="1" horizontalDpi="300" verticalDpi="300" r:id="rId1"/>
  <headerFooter alignWithMargins="0">
    <oddHeader>&amp;C&amp;"Times New Roman,Regular"&amp;12&amp;A</oddHeader>
    <oddFooter>&amp;C&amp;"Times New Roman,Regular"&amp;12Page &amp;P</oddFooter>
  </headerFooter>
  <rowBreaks count="8" manualBreakCount="8">
    <brk id="37" min="2" max="7" man="1"/>
    <brk id="53" min="2" max="7" man="1"/>
    <brk id="84" min="2" max="7" man="1"/>
    <brk id="108" min="2" max="7" man="1"/>
    <brk id="145" min="2" max="7" man="1"/>
    <brk id="192" min="2" max="7" man="1"/>
    <brk id="218" min="2" max="7" man="1"/>
    <brk id="236" min="2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7"/>
  <sheetViews>
    <sheetView zoomScale="110" zoomScaleNormal="110" zoomScaleSheetLayoutView="110" workbookViewId="0">
      <selection activeCell="G11" sqref="G11"/>
    </sheetView>
  </sheetViews>
  <sheetFormatPr defaultRowHeight="11.25" x14ac:dyDescent="0.2"/>
  <cols>
    <col min="1" max="2" width="6.42578125" style="17" customWidth="1"/>
    <col min="3" max="3" width="6.5703125" style="242" customWidth="1"/>
    <col min="4" max="4" width="56.5703125" style="17" customWidth="1"/>
    <col min="5" max="5" width="5.5703125" style="17" customWidth="1"/>
    <col min="6" max="6" width="5.140625" style="17" customWidth="1"/>
    <col min="7" max="7" width="18.85546875" style="266" customWidth="1"/>
    <col min="8" max="8" width="22.85546875" style="17" customWidth="1"/>
    <col min="9" max="16384" width="9.140625" style="17"/>
  </cols>
  <sheetData>
    <row r="1" spans="1:12" x14ac:dyDescent="0.2">
      <c r="A1" s="13"/>
      <c r="B1" s="23"/>
      <c r="C1" s="1"/>
      <c r="D1" s="129" t="s">
        <v>135</v>
      </c>
      <c r="E1" s="19"/>
      <c r="F1" s="19"/>
      <c r="G1" s="20"/>
      <c r="H1" s="18" t="s">
        <v>96</v>
      </c>
    </row>
    <row r="2" spans="1:12" x14ac:dyDescent="0.2">
      <c r="A2" s="13"/>
      <c r="B2" s="23"/>
      <c r="C2" s="1"/>
      <c r="D2" s="129" t="s">
        <v>136</v>
      </c>
      <c r="E2" s="21"/>
      <c r="F2" s="21"/>
      <c r="G2" s="20"/>
      <c r="H2" s="18" t="s">
        <v>97</v>
      </c>
    </row>
    <row r="3" spans="1:12" x14ac:dyDescent="0.2">
      <c r="A3" s="13"/>
      <c r="B3" s="23"/>
      <c r="C3" s="184"/>
      <c r="D3" s="129" t="s">
        <v>137</v>
      </c>
      <c r="E3" s="21"/>
      <c r="F3" s="21"/>
      <c r="G3" s="20"/>
      <c r="H3" s="18" t="s">
        <v>98</v>
      </c>
      <c r="L3" s="229"/>
    </row>
    <row r="4" spans="1:12" x14ac:dyDescent="0.2">
      <c r="A4" s="13"/>
      <c r="B4" s="23"/>
      <c r="C4" s="184"/>
      <c r="D4" s="18"/>
      <c r="E4" s="21"/>
      <c r="F4" s="21"/>
      <c r="G4" s="20"/>
      <c r="H4" s="18" t="s">
        <v>99</v>
      </c>
    </row>
    <row r="5" spans="1:12" x14ac:dyDescent="0.2">
      <c r="A5" s="13"/>
      <c r="B5" s="23"/>
      <c r="C5" s="184"/>
      <c r="D5" s="18"/>
      <c r="E5" s="21"/>
      <c r="F5" s="21"/>
      <c r="G5" s="20"/>
      <c r="H5" s="18"/>
    </row>
    <row r="6" spans="1:12" x14ac:dyDescent="0.2">
      <c r="A6" s="1" t="s">
        <v>16</v>
      </c>
      <c r="B6" s="23"/>
      <c r="C6" s="184"/>
      <c r="D6" s="24" t="s">
        <v>84</v>
      </c>
      <c r="E6" s="25"/>
      <c r="F6" s="25"/>
      <c r="G6" s="187"/>
      <c r="H6" s="26"/>
    </row>
    <row r="7" spans="1:12" ht="29.25" customHeight="1" x14ac:dyDescent="0.2">
      <c r="A7" s="1" t="s">
        <v>16</v>
      </c>
      <c r="B7" s="23"/>
      <c r="C7" s="236"/>
      <c r="D7" s="28" t="s">
        <v>422</v>
      </c>
      <c r="E7" s="25"/>
      <c r="F7" s="25"/>
      <c r="G7" s="187"/>
      <c r="H7" s="26"/>
    </row>
    <row r="8" spans="1:12" x14ac:dyDescent="0.2">
      <c r="A8" s="1" t="s">
        <v>16</v>
      </c>
      <c r="B8" s="184" t="s">
        <v>391</v>
      </c>
      <c r="C8" s="214" t="s">
        <v>51</v>
      </c>
      <c r="D8" s="235" t="s">
        <v>180</v>
      </c>
      <c r="E8" s="25"/>
      <c r="F8" s="25"/>
      <c r="G8" s="126"/>
      <c r="H8" s="127"/>
      <c r="I8" s="130"/>
    </row>
    <row r="9" spans="1:12" x14ac:dyDescent="0.2">
      <c r="A9" s="1" t="s">
        <v>16</v>
      </c>
      <c r="B9" s="184" t="s">
        <v>391</v>
      </c>
      <c r="C9" s="215" t="s">
        <v>5</v>
      </c>
      <c r="D9" s="31" t="s">
        <v>0</v>
      </c>
      <c r="E9" s="31" t="s">
        <v>132</v>
      </c>
      <c r="F9" s="31" t="s">
        <v>133</v>
      </c>
      <c r="G9" s="32" t="s">
        <v>134</v>
      </c>
      <c r="H9" s="33" t="s">
        <v>1</v>
      </c>
      <c r="I9" s="130"/>
      <c r="K9" s="230"/>
    </row>
    <row r="10" spans="1:12" x14ac:dyDescent="0.2">
      <c r="A10" s="1" t="s">
        <v>16</v>
      </c>
      <c r="B10" s="184" t="s">
        <v>391</v>
      </c>
      <c r="C10" s="184"/>
      <c r="D10" s="35"/>
      <c r="E10" s="35"/>
      <c r="F10" s="35"/>
      <c r="G10" s="245"/>
      <c r="H10" s="203"/>
      <c r="I10" s="130"/>
    </row>
    <row r="11" spans="1:12" ht="60" customHeight="1" x14ac:dyDescent="0.2">
      <c r="A11" s="1" t="s">
        <v>16</v>
      </c>
      <c r="B11" s="184" t="s">
        <v>391</v>
      </c>
      <c r="C11" s="191" t="s">
        <v>6</v>
      </c>
      <c r="D11" s="147" t="s">
        <v>182</v>
      </c>
      <c r="E11" s="148" t="s">
        <v>2</v>
      </c>
      <c r="F11" s="148">
        <v>3</v>
      </c>
      <c r="G11" s="41"/>
      <c r="H11" s="204">
        <f>$F11*G11</f>
        <v>0</v>
      </c>
      <c r="I11" s="130"/>
    </row>
    <row r="12" spans="1:12" ht="12.75" customHeight="1" x14ac:dyDescent="0.2">
      <c r="A12" s="1" t="s">
        <v>16</v>
      </c>
      <c r="B12" s="184" t="s">
        <v>391</v>
      </c>
      <c r="C12" s="191"/>
      <c r="D12" s="147"/>
      <c r="E12" s="148"/>
      <c r="F12" s="172"/>
      <c r="G12" s="246"/>
      <c r="H12" s="204"/>
      <c r="I12" s="130"/>
    </row>
    <row r="13" spans="1:12" ht="24.75" customHeight="1" x14ac:dyDescent="0.2">
      <c r="A13" s="1" t="s">
        <v>16</v>
      </c>
      <c r="B13" s="184" t="s">
        <v>391</v>
      </c>
      <c r="C13" s="191" t="s">
        <v>7</v>
      </c>
      <c r="D13" s="149" t="s">
        <v>183</v>
      </c>
      <c r="E13" s="25" t="s">
        <v>2</v>
      </c>
      <c r="F13" s="25">
        <v>1</v>
      </c>
      <c r="G13" s="247"/>
      <c r="H13" s="26">
        <f>$F13*G13</f>
        <v>0</v>
      </c>
      <c r="I13" s="130"/>
    </row>
    <row r="14" spans="1:12" x14ac:dyDescent="0.2">
      <c r="A14" s="1" t="s">
        <v>16</v>
      </c>
      <c r="B14" s="184" t="s">
        <v>391</v>
      </c>
      <c r="C14" s="191"/>
      <c r="D14" s="149"/>
      <c r="E14" s="25"/>
      <c r="F14" s="25"/>
      <c r="G14" s="247"/>
      <c r="H14" s="26"/>
      <c r="I14" s="130"/>
    </row>
    <row r="15" spans="1:12" ht="22.5" x14ac:dyDescent="0.2">
      <c r="A15" s="1" t="s">
        <v>16</v>
      </c>
      <c r="B15" s="184" t="s">
        <v>391</v>
      </c>
      <c r="C15" s="191" t="s">
        <v>8</v>
      </c>
      <c r="D15" s="147" t="s">
        <v>185</v>
      </c>
      <c r="E15" s="25"/>
      <c r="F15" s="25"/>
      <c r="G15" s="247"/>
      <c r="H15" s="26"/>
      <c r="I15" s="130"/>
    </row>
    <row r="16" spans="1:12" x14ac:dyDescent="0.2">
      <c r="A16" s="1" t="s">
        <v>16</v>
      </c>
      <c r="B16" s="184" t="s">
        <v>391</v>
      </c>
      <c r="C16" s="191"/>
      <c r="D16" s="147" t="s">
        <v>186</v>
      </c>
      <c r="E16" s="25" t="s">
        <v>2</v>
      </c>
      <c r="F16" s="25">
        <v>6</v>
      </c>
      <c r="G16" s="247"/>
      <c r="H16" s="26">
        <f>$F16*G16</f>
        <v>0</v>
      </c>
      <c r="I16" s="130"/>
    </row>
    <row r="17" spans="1:9" ht="12" thickBot="1" x14ac:dyDescent="0.25">
      <c r="A17" s="1" t="s">
        <v>16</v>
      </c>
      <c r="B17" s="184" t="s">
        <v>391</v>
      </c>
      <c r="C17" s="191"/>
      <c r="D17" s="150"/>
      <c r="E17" s="148"/>
      <c r="F17" s="148"/>
      <c r="G17" s="48"/>
      <c r="H17" s="205"/>
      <c r="I17" s="130"/>
    </row>
    <row r="18" spans="1:9" ht="12" thickBot="1" x14ac:dyDescent="0.25">
      <c r="A18" s="1" t="s">
        <v>20</v>
      </c>
      <c r="B18" s="184" t="s">
        <v>20</v>
      </c>
      <c r="C18" s="237"/>
      <c r="D18" s="65" t="s">
        <v>44</v>
      </c>
      <c r="E18" s="66"/>
      <c r="F18" s="66"/>
      <c r="G18" s="67"/>
      <c r="H18" s="81">
        <f>SUM(H11:H17)</f>
        <v>0</v>
      </c>
      <c r="I18" s="130"/>
    </row>
    <row r="19" spans="1:9" x14ac:dyDescent="0.2">
      <c r="A19" s="1" t="s">
        <v>16</v>
      </c>
      <c r="B19" s="184" t="s">
        <v>188</v>
      </c>
      <c r="C19" s="184"/>
      <c r="D19" s="23"/>
      <c r="E19" s="184"/>
      <c r="F19" s="201"/>
      <c r="G19" s="248"/>
      <c r="H19" s="207"/>
    </row>
    <row r="20" spans="1:9" x14ac:dyDescent="0.2">
      <c r="A20" s="1" t="s">
        <v>16</v>
      </c>
      <c r="B20" s="184" t="s">
        <v>188</v>
      </c>
      <c r="C20" s="214" t="s">
        <v>50</v>
      </c>
      <c r="D20" s="235" t="s">
        <v>187</v>
      </c>
      <c r="E20" s="25"/>
      <c r="F20" s="195"/>
      <c r="G20" s="249"/>
      <c r="H20" s="26"/>
    </row>
    <row r="21" spans="1:9" x14ac:dyDescent="0.2">
      <c r="A21" s="1" t="s">
        <v>16</v>
      </c>
      <c r="B21" s="184" t="s">
        <v>188</v>
      </c>
      <c r="C21" s="215" t="s">
        <v>5</v>
      </c>
      <c r="D21" s="31" t="s">
        <v>0</v>
      </c>
      <c r="E21" s="31" t="s">
        <v>132</v>
      </c>
      <c r="F21" s="31" t="s">
        <v>133</v>
      </c>
      <c r="G21" s="32" t="s">
        <v>134</v>
      </c>
      <c r="H21" s="33" t="s">
        <v>1</v>
      </c>
    </row>
    <row r="22" spans="1:9" x14ac:dyDescent="0.2">
      <c r="A22" s="1" t="s">
        <v>16</v>
      </c>
      <c r="B22" s="184" t="s">
        <v>188</v>
      </c>
      <c r="C22" s="184"/>
      <c r="D22" s="71"/>
      <c r="E22" s="71"/>
      <c r="F22" s="71"/>
      <c r="G22" s="250"/>
      <c r="H22" s="208"/>
      <c r="I22" s="130"/>
    </row>
    <row r="23" spans="1:9" ht="40.5" customHeight="1" x14ac:dyDescent="0.2">
      <c r="A23" s="1" t="s">
        <v>16</v>
      </c>
      <c r="B23" s="184" t="s">
        <v>188</v>
      </c>
      <c r="C23" s="191" t="s">
        <v>6</v>
      </c>
      <c r="D23" s="151" t="s">
        <v>189</v>
      </c>
      <c r="E23" s="153" t="s">
        <v>2</v>
      </c>
      <c r="F23" s="152">
        <v>1</v>
      </c>
      <c r="G23" s="76"/>
      <c r="H23" s="26">
        <f t="shared" ref="H23:H44" si="0">$F23*G23</f>
        <v>0</v>
      </c>
    </row>
    <row r="24" spans="1:9" x14ac:dyDescent="0.2">
      <c r="A24" s="1" t="s">
        <v>16</v>
      </c>
      <c r="B24" s="184" t="s">
        <v>188</v>
      </c>
      <c r="C24" s="191"/>
      <c r="D24" s="151"/>
      <c r="E24" s="153"/>
      <c r="F24" s="152"/>
      <c r="G24" s="76"/>
      <c r="H24" s="26"/>
    </row>
    <row r="25" spans="1:9" ht="36" customHeight="1" x14ac:dyDescent="0.2">
      <c r="A25" s="1" t="s">
        <v>16</v>
      </c>
      <c r="B25" s="184" t="s">
        <v>188</v>
      </c>
      <c r="C25" s="191" t="s">
        <v>7</v>
      </c>
      <c r="D25" s="151" t="s">
        <v>190</v>
      </c>
      <c r="E25" s="152" t="s">
        <v>2</v>
      </c>
      <c r="F25" s="152">
        <v>3</v>
      </c>
      <c r="G25" s="76"/>
      <c r="H25" s="26">
        <f t="shared" si="0"/>
        <v>0</v>
      </c>
    </row>
    <row r="26" spans="1:9" x14ac:dyDescent="0.2">
      <c r="A26" s="1" t="s">
        <v>16</v>
      </c>
      <c r="B26" s="184" t="s">
        <v>188</v>
      </c>
      <c r="C26" s="191"/>
      <c r="D26" s="157"/>
      <c r="E26" s="79"/>
      <c r="F26" s="79"/>
      <c r="G26" s="250"/>
      <c r="H26" s="26"/>
    </row>
    <row r="27" spans="1:9" ht="33.75" x14ac:dyDescent="0.2">
      <c r="A27" s="1" t="s">
        <v>16</v>
      </c>
      <c r="B27" s="184" t="s">
        <v>188</v>
      </c>
      <c r="C27" s="191" t="s">
        <v>8</v>
      </c>
      <c r="D27" s="234" t="s">
        <v>392</v>
      </c>
      <c r="E27" s="79" t="s">
        <v>2</v>
      </c>
      <c r="F27" s="79">
        <v>6</v>
      </c>
      <c r="G27" s="250"/>
      <c r="H27" s="26">
        <f t="shared" si="0"/>
        <v>0</v>
      </c>
    </row>
    <row r="28" spans="1:9" x14ac:dyDescent="0.2">
      <c r="A28" s="1" t="s">
        <v>16</v>
      </c>
      <c r="B28" s="184" t="s">
        <v>188</v>
      </c>
      <c r="C28" s="191"/>
      <c r="D28" s="157"/>
      <c r="E28" s="79"/>
      <c r="F28" s="79"/>
      <c r="G28" s="250"/>
      <c r="H28" s="26"/>
    </row>
    <row r="29" spans="1:9" ht="22.5" x14ac:dyDescent="0.2">
      <c r="A29" s="1" t="s">
        <v>16</v>
      </c>
      <c r="B29" s="184" t="s">
        <v>188</v>
      </c>
      <c r="C29" s="191" t="s">
        <v>9</v>
      </c>
      <c r="D29" s="234" t="s">
        <v>393</v>
      </c>
      <c r="E29" s="79" t="s">
        <v>2</v>
      </c>
      <c r="F29" s="79">
        <v>2</v>
      </c>
      <c r="G29" s="250"/>
      <c r="H29" s="26">
        <f t="shared" si="0"/>
        <v>0</v>
      </c>
    </row>
    <row r="30" spans="1:9" x14ac:dyDescent="0.2">
      <c r="A30" s="1" t="s">
        <v>16</v>
      </c>
      <c r="B30" s="184" t="s">
        <v>188</v>
      </c>
      <c r="C30" s="191"/>
      <c r="D30" s="234"/>
      <c r="E30" s="79"/>
      <c r="F30" s="79"/>
      <c r="G30" s="250"/>
      <c r="H30" s="26"/>
    </row>
    <row r="31" spans="1:9" ht="33.75" x14ac:dyDescent="0.2">
      <c r="A31" s="1" t="s">
        <v>16</v>
      </c>
      <c r="B31" s="184" t="s">
        <v>188</v>
      </c>
      <c r="C31" s="191" t="s">
        <v>10</v>
      </c>
      <c r="D31" s="157" t="s">
        <v>394</v>
      </c>
      <c r="E31" s="79"/>
      <c r="F31" s="79"/>
      <c r="G31" s="250"/>
      <c r="H31" s="26"/>
    </row>
    <row r="32" spans="1:9" x14ac:dyDescent="0.2">
      <c r="A32" s="1" t="s">
        <v>16</v>
      </c>
      <c r="B32" s="184" t="s">
        <v>188</v>
      </c>
      <c r="C32" s="191"/>
      <c r="D32" s="155" t="s">
        <v>395</v>
      </c>
      <c r="E32" s="79" t="s">
        <v>2</v>
      </c>
      <c r="F32" s="79">
        <v>3</v>
      </c>
      <c r="G32" s="250"/>
      <c r="H32" s="26">
        <f t="shared" si="0"/>
        <v>0</v>
      </c>
    </row>
    <row r="33" spans="1:8" x14ac:dyDescent="0.2">
      <c r="A33" s="1" t="s">
        <v>16</v>
      </c>
      <c r="B33" s="184" t="s">
        <v>188</v>
      </c>
      <c r="C33" s="191"/>
      <c r="D33" s="155" t="s">
        <v>396</v>
      </c>
      <c r="E33" s="79" t="s">
        <v>2</v>
      </c>
      <c r="F33" s="79">
        <v>4</v>
      </c>
      <c r="G33" s="250"/>
      <c r="H33" s="26">
        <f t="shared" si="0"/>
        <v>0</v>
      </c>
    </row>
    <row r="34" spans="1:8" x14ac:dyDescent="0.2">
      <c r="A34" s="1" t="s">
        <v>16</v>
      </c>
      <c r="B34" s="184" t="s">
        <v>188</v>
      </c>
      <c r="C34" s="191"/>
      <c r="D34" s="155" t="s">
        <v>397</v>
      </c>
      <c r="E34" s="79" t="s">
        <v>2</v>
      </c>
      <c r="F34" s="79">
        <v>2</v>
      </c>
      <c r="G34" s="250"/>
      <c r="H34" s="26">
        <f t="shared" si="0"/>
        <v>0</v>
      </c>
    </row>
    <row r="35" spans="1:8" x14ac:dyDescent="0.2">
      <c r="A35" s="1" t="s">
        <v>16</v>
      </c>
      <c r="B35" s="184" t="s">
        <v>188</v>
      </c>
      <c r="C35" s="191"/>
      <c r="D35" s="154"/>
      <c r="E35" s="79"/>
      <c r="F35" s="79"/>
      <c r="G35" s="250"/>
      <c r="H35" s="26"/>
    </row>
    <row r="36" spans="1:8" ht="36.75" customHeight="1" x14ac:dyDescent="0.2">
      <c r="A36" s="1" t="s">
        <v>16</v>
      </c>
      <c r="B36" s="184" t="s">
        <v>188</v>
      </c>
      <c r="C36" s="191" t="s">
        <v>11</v>
      </c>
      <c r="D36" s="155" t="s">
        <v>191</v>
      </c>
      <c r="E36" s="79" t="s">
        <v>197</v>
      </c>
      <c r="F36" s="79">
        <v>2</v>
      </c>
      <c r="G36" s="250"/>
      <c r="H36" s="26">
        <f t="shared" si="0"/>
        <v>0</v>
      </c>
    </row>
    <row r="37" spans="1:8" x14ac:dyDescent="0.2">
      <c r="A37" s="1" t="s">
        <v>16</v>
      </c>
      <c r="B37" s="184" t="s">
        <v>188</v>
      </c>
      <c r="C37" s="191"/>
      <c r="D37" s="155"/>
      <c r="E37" s="79"/>
      <c r="F37" s="79"/>
      <c r="G37" s="250"/>
      <c r="H37" s="26"/>
    </row>
    <row r="38" spans="1:8" ht="22.5" x14ac:dyDescent="0.2">
      <c r="A38" s="1" t="s">
        <v>16</v>
      </c>
      <c r="B38" s="184" t="s">
        <v>188</v>
      </c>
      <c r="C38" s="191" t="s">
        <v>12</v>
      </c>
      <c r="D38" s="156" t="s">
        <v>192</v>
      </c>
      <c r="E38" s="79" t="s">
        <v>197</v>
      </c>
      <c r="F38" s="79">
        <v>2</v>
      </c>
      <c r="G38" s="250"/>
      <c r="H38" s="26">
        <f t="shared" si="0"/>
        <v>0</v>
      </c>
    </row>
    <row r="39" spans="1:8" x14ac:dyDescent="0.2">
      <c r="A39" s="1" t="s">
        <v>16</v>
      </c>
      <c r="B39" s="184" t="s">
        <v>188</v>
      </c>
      <c r="C39" s="191"/>
      <c r="D39" s="156"/>
      <c r="E39" s="79"/>
      <c r="F39" s="79"/>
      <c r="G39" s="250"/>
      <c r="H39" s="26"/>
    </row>
    <row r="40" spans="1:8" ht="22.5" x14ac:dyDescent="0.2">
      <c r="A40" s="1" t="s">
        <v>16</v>
      </c>
      <c r="B40" s="184" t="s">
        <v>188</v>
      </c>
      <c r="C40" s="191" t="s">
        <v>13</v>
      </c>
      <c r="D40" s="156" t="s">
        <v>193</v>
      </c>
      <c r="E40" s="79" t="s">
        <v>197</v>
      </c>
      <c r="F40" s="79">
        <v>2</v>
      </c>
      <c r="G40" s="250"/>
      <c r="H40" s="26">
        <f t="shared" si="0"/>
        <v>0</v>
      </c>
    </row>
    <row r="41" spans="1:8" x14ac:dyDescent="0.2">
      <c r="A41" s="1" t="s">
        <v>16</v>
      </c>
      <c r="B41" s="184" t="s">
        <v>188</v>
      </c>
      <c r="C41" s="191"/>
      <c r="D41" s="155"/>
      <c r="E41" s="79"/>
      <c r="F41" s="79"/>
      <c r="G41" s="250"/>
      <c r="H41" s="26"/>
    </row>
    <row r="42" spans="1:8" ht="22.5" x14ac:dyDescent="0.2">
      <c r="A42" s="1" t="s">
        <v>16</v>
      </c>
      <c r="B42" s="184" t="s">
        <v>188</v>
      </c>
      <c r="C42" s="191" t="s">
        <v>14</v>
      </c>
      <c r="D42" s="157" t="s">
        <v>194</v>
      </c>
      <c r="E42" s="79"/>
      <c r="F42" s="79"/>
      <c r="G42" s="250"/>
      <c r="H42" s="26"/>
    </row>
    <row r="43" spans="1:8" x14ac:dyDescent="0.2">
      <c r="A43" s="1" t="s">
        <v>16</v>
      </c>
      <c r="B43" s="184" t="s">
        <v>188</v>
      </c>
      <c r="C43" s="191"/>
      <c r="D43" s="158" t="s">
        <v>195</v>
      </c>
      <c r="E43" s="79" t="s">
        <v>2</v>
      </c>
      <c r="F43" s="79">
        <v>2</v>
      </c>
      <c r="G43" s="250"/>
      <c r="H43" s="26">
        <f t="shared" si="0"/>
        <v>0</v>
      </c>
    </row>
    <row r="44" spans="1:8" x14ac:dyDescent="0.2">
      <c r="A44" s="1" t="s">
        <v>16</v>
      </c>
      <c r="B44" s="184" t="s">
        <v>188</v>
      </c>
      <c r="C44" s="191"/>
      <c r="D44" s="158" t="s">
        <v>196</v>
      </c>
      <c r="E44" s="79" t="s">
        <v>2</v>
      </c>
      <c r="F44" s="79">
        <v>1</v>
      </c>
      <c r="G44" s="250"/>
      <c r="H44" s="26">
        <f t="shared" si="0"/>
        <v>0</v>
      </c>
    </row>
    <row r="45" spans="1:8" ht="12" thickBot="1" x14ac:dyDescent="0.25">
      <c r="A45" s="1" t="s">
        <v>16</v>
      </c>
      <c r="B45" s="184" t="s">
        <v>188</v>
      </c>
      <c r="C45" s="191"/>
      <c r="D45" s="158"/>
      <c r="E45" s="79"/>
      <c r="F45" s="79"/>
      <c r="G45" s="250"/>
      <c r="H45" s="26"/>
    </row>
    <row r="46" spans="1:8" ht="12" thickBot="1" x14ac:dyDescent="0.25">
      <c r="A46" s="1" t="s">
        <v>20</v>
      </c>
      <c r="B46" s="184" t="s">
        <v>20</v>
      </c>
      <c r="C46" s="237"/>
      <c r="D46" s="65" t="s">
        <v>45</v>
      </c>
      <c r="E46" s="66"/>
      <c r="F46" s="66"/>
      <c r="G46" s="193"/>
      <c r="H46" s="206">
        <f>SUM(H23:H45)</f>
        <v>0</v>
      </c>
    </row>
    <row r="47" spans="1:8" x14ac:dyDescent="0.2">
      <c r="A47" s="1" t="s">
        <v>16</v>
      </c>
      <c r="B47" s="184" t="s">
        <v>200</v>
      </c>
      <c r="C47" s="185"/>
      <c r="D47" s="83"/>
      <c r="E47" s="185"/>
      <c r="F47" s="83"/>
      <c r="G47" s="251"/>
      <c r="H47" s="209"/>
    </row>
    <row r="48" spans="1:8" x14ac:dyDescent="0.2">
      <c r="A48" s="1" t="s">
        <v>16</v>
      </c>
      <c r="B48" s="184" t="s">
        <v>200</v>
      </c>
      <c r="C48" s="216" t="s">
        <v>49</v>
      </c>
      <c r="D48" s="235" t="s">
        <v>198</v>
      </c>
      <c r="E48" s="25"/>
      <c r="F48" s="25"/>
      <c r="G48" s="249"/>
      <c r="H48" s="26"/>
    </row>
    <row r="49" spans="1:9" x14ac:dyDescent="0.2">
      <c r="A49" s="1" t="s">
        <v>16</v>
      </c>
      <c r="B49" s="184" t="s">
        <v>200</v>
      </c>
      <c r="C49" s="217" t="s">
        <v>5</v>
      </c>
      <c r="D49" s="31" t="s">
        <v>0</v>
      </c>
      <c r="E49" s="192" t="s">
        <v>132</v>
      </c>
      <c r="F49" s="192" t="s">
        <v>133</v>
      </c>
      <c r="G49" s="32" t="s">
        <v>134</v>
      </c>
      <c r="H49" s="178" t="s">
        <v>1</v>
      </c>
    </row>
    <row r="50" spans="1:9" x14ac:dyDescent="0.2">
      <c r="A50" s="1" t="s">
        <v>16</v>
      </c>
      <c r="B50" s="184" t="s">
        <v>200</v>
      </c>
      <c r="C50" s="218"/>
      <c r="D50" s="89"/>
      <c r="E50" s="89"/>
      <c r="F50" s="89"/>
      <c r="G50" s="90"/>
      <c r="H50" s="167"/>
    </row>
    <row r="51" spans="1:9" ht="67.5" x14ac:dyDescent="0.2">
      <c r="A51" s="1" t="s">
        <v>16</v>
      </c>
      <c r="B51" s="184" t="s">
        <v>200</v>
      </c>
      <c r="C51" s="202" t="s">
        <v>6</v>
      </c>
      <c r="D51" s="147" t="s">
        <v>199</v>
      </c>
      <c r="E51" s="106" t="s">
        <v>2</v>
      </c>
      <c r="F51" s="106">
        <v>2</v>
      </c>
      <c r="G51" s="94"/>
      <c r="H51" s="26">
        <f t="shared" ref="H51" si="1">$F51*G51</f>
        <v>0</v>
      </c>
    </row>
    <row r="52" spans="1:9" x14ac:dyDescent="0.2">
      <c r="A52" s="1" t="s">
        <v>16</v>
      </c>
      <c r="B52" s="184" t="s">
        <v>200</v>
      </c>
      <c r="C52" s="202"/>
      <c r="D52" s="99"/>
      <c r="E52" s="96"/>
      <c r="F52" s="96"/>
      <c r="G52" s="252"/>
      <c r="H52" s="26"/>
    </row>
    <row r="53" spans="1:9" ht="22.5" x14ac:dyDescent="0.2">
      <c r="A53" s="1" t="s">
        <v>16</v>
      </c>
      <c r="B53" s="184" t="s">
        <v>200</v>
      </c>
      <c r="C53" s="202" t="s">
        <v>7</v>
      </c>
      <c r="D53" s="157" t="s">
        <v>185</v>
      </c>
      <c r="E53" s="96"/>
      <c r="F53" s="96"/>
      <c r="G53" s="252"/>
      <c r="H53" s="26"/>
    </row>
    <row r="54" spans="1:9" x14ac:dyDescent="0.2">
      <c r="A54" s="1" t="s">
        <v>16</v>
      </c>
      <c r="B54" s="184" t="s">
        <v>200</v>
      </c>
      <c r="C54" s="202"/>
      <c r="D54" s="157" t="s">
        <v>201</v>
      </c>
      <c r="E54" s="96" t="s">
        <v>2</v>
      </c>
      <c r="F54" s="96">
        <v>2</v>
      </c>
      <c r="G54" s="252"/>
      <c r="H54" s="26">
        <f>$F54*G54</f>
        <v>0</v>
      </c>
    </row>
    <row r="55" spans="1:9" x14ac:dyDescent="0.2">
      <c r="A55" s="1" t="s">
        <v>16</v>
      </c>
      <c r="B55" s="184" t="s">
        <v>200</v>
      </c>
      <c r="C55" s="202"/>
      <c r="D55" s="157" t="s">
        <v>202</v>
      </c>
      <c r="E55" s="96" t="s">
        <v>2</v>
      </c>
      <c r="F55" s="96">
        <v>2</v>
      </c>
      <c r="G55" s="252"/>
      <c r="H55" s="26">
        <f t="shared" ref="H55:H56" si="2">$F55*G55</f>
        <v>0</v>
      </c>
    </row>
    <row r="56" spans="1:9" x14ac:dyDescent="0.2">
      <c r="A56" s="1" t="s">
        <v>16</v>
      </c>
      <c r="B56" s="184" t="s">
        <v>200</v>
      </c>
      <c r="C56" s="202"/>
      <c r="D56" s="157" t="s">
        <v>203</v>
      </c>
      <c r="E56" s="96" t="s">
        <v>2</v>
      </c>
      <c r="F56" s="96">
        <v>1</v>
      </c>
      <c r="G56" s="252"/>
      <c r="H56" s="26">
        <f t="shared" si="2"/>
        <v>0</v>
      </c>
    </row>
    <row r="57" spans="1:9" x14ac:dyDescent="0.2">
      <c r="A57" s="1" t="s">
        <v>16</v>
      </c>
      <c r="B57" s="184" t="s">
        <v>200</v>
      </c>
      <c r="C57" s="202"/>
      <c r="D57" s="54"/>
      <c r="E57" s="96"/>
      <c r="F57" s="96"/>
      <c r="G57" s="252"/>
      <c r="H57" s="26"/>
    </row>
    <row r="58" spans="1:9" ht="22.5" x14ac:dyDescent="0.2">
      <c r="A58" s="1" t="s">
        <v>16</v>
      </c>
      <c r="B58" s="184" t="s">
        <v>200</v>
      </c>
      <c r="C58" s="202" t="s">
        <v>8</v>
      </c>
      <c r="D58" s="149" t="s">
        <v>183</v>
      </c>
      <c r="E58" s="96" t="s">
        <v>2</v>
      </c>
      <c r="F58" s="96">
        <v>2</v>
      </c>
      <c r="G58" s="252"/>
      <c r="H58" s="26">
        <f t="shared" ref="H58" si="3">$F58*G58</f>
        <v>0</v>
      </c>
    </row>
    <row r="59" spans="1:9" ht="12" thickBot="1" x14ac:dyDescent="0.25">
      <c r="A59" s="1" t="s">
        <v>16</v>
      </c>
      <c r="B59" s="184" t="s">
        <v>200</v>
      </c>
      <c r="C59" s="202"/>
      <c r="D59" s="98"/>
      <c r="E59" s="96"/>
      <c r="F59" s="96"/>
      <c r="G59" s="252"/>
      <c r="H59" s="26"/>
    </row>
    <row r="60" spans="1:9" ht="12" thickBot="1" x14ac:dyDescent="0.25">
      <c r="A60" s="1" t="s">
        <v>20</v>
      </c>
      <c r="B60" s="184" t="s">
        <v>20</v>
      </c>
      <c r="C60" s="237"/>
      <c r="D60" s="65" t="s">
        <v>48</v>
      </c>
      <c r="E60" s="66"/>
      <c r="F60" s="66"/>
      <c r="G60" s="67"/>
      <c r="H60" s="206">
        <f>SUM(H51:H58)</f>
        <v>0</v>
      </c>
    </row>
    <row r="61" spans="1:9" x14ac:dyDescent="0.2">
      <c r="A61" s="1" t="s">
        <v>16</v>
      </c>
      <c r="B61" s="184" t="s">
        <v>205</v>
      </c>
      <c r="C61" s="185"/>
      <c r="D61" s="98"/>
      <c r="E61" s="96"/>
      <c r="F61" s="194"/>
      <c r="G61" s="253"/>
      <c r="H61" s="26"/>
      <c r="I61" s="130"/>
    </row>
    <row r="62" spans="1:9" x14ac:dyDescent="0.2">
      <c r="A62" s="1" t="s">
        <v>16</v>
      </c>
      <c r="B62" s="184" t="s">
        <v>205</v>
      </c>
      <c r="C62" s="216" t="s">
        <v>52</v>
      </c>
      <c r="D62" s="235" t="s">
        <v>204</v>
      </c>
      <c r="E62" s="25"/>
      <c r="F62" s="195"/>
      <c r="G62" s="249"/>
      <c r="H62" s="200"/>
    </row>
    <row r="63" spans="1:9" x14ac:dyDescent="0.2">
      <c r="A63" s="1" t="s">
        <v>16</v>
      </c>
      <c r="B63" s="184" t="s">
        <v>205</v>
      </c>
      <c r="C63" s="217" t="s">
        <v>5</v>
      </c>
      <c r="D63" s="31" t="s">
        <v>0</v>
      </c>
      <c r="E63" s="31" t="s">
        <v>132</v>
      </c>
      <c r="F63" s="31" t="s">
        <v>133</v>
      </c>
      <c r="G63" s="32" t="s">
        <v>134</v>
      </c>
      <c r="H63" s="178" t="s">
        <v>1</v>
      </c>
    </row>
    <row r="64" spans="1:9" x14ac:dyDescent="0.2">
      <c r="A64" s="1" t="s">
        <v>16</v>
      </c>
      <c r="B64" s="184" t="s">
        <v>205</v>
      </c>
      <c r="C64" s="202"/>
      <c r="D64" s="98"/>
      <c r="E64" s="96"/>
      <c r="F64" s="96"/>
      <c r="G64" s="252"/>
      <c r="H64" s="26"/>
    </row>
    <row r="65" spans="1:8" ht="22.5" x14ac:dyDescent="0.2">
      <c r="A65" s="1" t="s">
        <v>16</v>
      </c>
      <c r="B65" s="184" t="s">
        <v>205</v>
      </c>
      <c r="C65" s="202" t="s">
        <v>6</v>
      </c>
      <c r="D65" s="149" t="s">
        <v>206</v>
      </c>
      <c r="E65" s="96" t="s">
        <v>2</v>
      </c>
      <c r="F65" s="96">
        <v>1</v>
      </c>
      <c r="G65" s="252"/>
      <c r="H65" s="26">
        <f t="shared" ref="H65:H71" si="4">$F65*G65</f>
        <v>0</v>
      </c>
    </row>
    <row r="66" spans="1:8" x14ac:dyDescent="0.2">
      <c r="A66" s="1" t="s">
        <v>16</v>
      </c>
      <c r="B66" s="184" t="s">
        <v>205</v>
      </c>
      <c r="C66" s="202"/>
      <c r="D66" s="101"/>
      <c r="E66" s="96"/>
      <c r="F66" s="96"/>
      <c r="G66" s="252"/>
      <c r="H66" s="26"/>
    </row>
    <row r="67" spans="1:8" ht="45" x14ac:dyDescent="0.2">
      <c r="A67" s="1" t="s">
        <v>16</v>
      </c>
      <c r="B67" s="184" t="s">
        <v>205</v>
      </c>
      <c r="C67" s="202" t="s">
        <v>7</v>
      </c>
      <c r="D67" s="147" t="s">
        <v>207</v>
      </c>
      <c r="E67" s="96" t="s">
        <v>2</v>
      </c>
      <c r="F67" s="96">
        <v>3</v>
      </c>
      <c r="G67" s="252"/>
      <c r="H67" s="26">
        <f t="shared" si="4"/>
        <v>0</v>
      </c>
    </row>
    <row r="68" spans="1:8" x14ac:dyDescent="0.2">
      <c r="A68" s="1" t="s">
        <v>16</v>
      </c>
      <c r="B68" s="184" t="s">
        <v>205</v>
      </c>
      <c r="C68" s="202"/>
      <c r="D68" s="147"/>
      <c r="E68" s="96"/>
      <c r="F68" s="96"/>
      <c r="G68" s="252"/>
      <c r="H68" s="26"/>
    </row>
    <row r="69" spans="1:8" ht="22.5" x14ac:dyDescent="0.2">
      <c r="A69" s="1" t="s">
        <v>16</v>
      </c>
      <c r="B69" s="184" t="s">
        <v>205</v>
      </c>
      <c r="C69" s="202" t="s">
        <v>8</v>
      </c>
      <c r="D69" s="150" t="s">
        <v>208</v>
      </c>
      <c r="E69" s="96"/>
      <c r="F69" s="96"/>
      <c r="G69" s="252"/>
      <c r="H69" s="26"/>
    </row>
    <row r="70" spans="1:8" x14ac:dyDescent="0.2">
      <c r="A70" s="1" t="s">
        <v>16</v>
      </c>
      <c r="B70" s="184" t="s">
        <v>205</v>
      </c>
      <c r="C70" s="202"/>
      <c r="D70" s="159" t="s">
        <v>209</v>
      </c>
      <c r="E70" s="96" t="s">
        <v>2</v>
      </c>
      <c r="F70" s="96">
        <v>5</v>
      </c>
      <c r="G70" s="252"/>
      <c r="H70" s="26">
        <f t="shared" si="4"/>
        <v>0</v>
      </c>
    </row>
    <row r="71" spans="1:8" x14ac:dyDescent="0.2">
      <c r="A71" s="1" t="s">
        <v>16</v>
      </c>
      <c r="B71" s="184" t="s">
        <v>205</v>
      </c>
      <c r="C71" s="202"/>
      <c r="D71" s="159" t="s">
        <v>210</v>
      </c>
      <c r="E71" s="96" t="s">
        <v>2</v>
      </c>
      <c r="F71" s="96">
        <v>1</v>
      </c>
      <c r="G71" s="252"/>
      <c r="H71" s="26">
        <f t="shared" si="4"/>
        <v>0</v>
      </c>
    </row>
    <row r="72" spans="1:8" ht="12" thickBot="1" x14ac:dyDescent="0.25">
      <c r="A72" s="1" t="s">
        <v>16</v>
      </c>
      <c r="B72" s="184" t="s">
        <v>205</v>
      </c>
      <c r="C72" s="202"/>
      <c r="D72" s="98"/>
      <c r="E72" s="96"/>
      <c r="F72" s="96"/>
      <c r="G72" s="252"/>
      <c r="H72" s="26"/>
    </row>
    <row r="73" spans="1:8" ht="12" thickBot="1" x14ac:dyDescent="0.25">
      <c r="A73" s="1" t="s">
        <v>20</v>
      </c>
      <c r="B73" s="184" t="s">
        <v>20</v>
      </c>
      <c r="C73" s="237"/>
      <c r="D73" s="65" t="s">
        <v>57</v>
      </c>
      <c r="E73" s="66"/>
      <c r="F73" s="66"/>
      <c r="G73" s="67"/>
      <c r="H73" s="206">
        <f>SUM(H64:H71)</f>
        <v>0</v>
      </c>
    </row>
    <row r="74" spans="1:8" x14ac:dyDescent="0.2">
      <c r="A74" s="1" t="s">
        <v>16</v>
      </c>
      <c r="B74" s="184" t="s">
        <v>212</v>
      </c>
      <c r="C74" s="185"/>
      <c r="D74" s="98"/>
      <c r="E74" s="96"/>
      <c r="F74" s="194"/>
      <c r="G74" s="253"/>
      <c r="H74" s="26"/>
    </row>
    <row r="75" spans="1:8" x14ac:dyDescent="0.2">
      <c r="A75" s="1" t="s">
        <v>16</v>
      </c>
      <c r="B75" s="184" t="s">
        <v>212</v>
      </c>
      <c r="C75" s="216" t="s">
        <v>58</v>
      </c>
      <c r="D75" s="235" t="s">
        <v>211</v>
      </c>
      <c r="E75" s="25"/>
      <c r="F75" s="195"/>
      <c r="G75" s="249"/>
      <c r="H75" s="26"/>
    </row>
    <row r="76" spans="1:8" x14ac:dyDescent="0.2">
      <c r="A76" s="1" t="s">
        <v>16</v>
      </c>
      <c r="B76" s="184" t="s">
        <v>212</v>
      </c>
      <c r="C76" s="217" t="s">
        <v>5</v>
      </c>
      <c r="D76" s="31" t="s">
        <v>0</v>
      </c>
      <c r="E76" s="31" t="s">
        <v>132</v>
      </c>
      <c r="F76" s="31" t="s">
        <v>133</v>
      </c>
      <c r="G76" s="32" t="s">
        <v>134</v>
      </c>
      <c r="H76" s="178" t="s">
        <v>1</v>
      </c>
    </row>
    <row r="77" spans="1:8" x14ac:dyDescent="0.2">
      <c r="A77" s="1" t="s">
        <v>16</v>
      </c>
      <c r="B77" s="184" t="s">
        <v>212</v>
      </c>
      <c r="C77" s="185"/>
      <c r="D77" s="98"/>
      <c r="E77" s="96"/>
      <c r="F77" s="96"/>
      <c r="G77" s="252"/>
      <c r="H77" s="26"/>
    </row>
    <row r="78" spans="1:8" ht="41.25" customHeight="1" x14ac:dyDescent="0.2">
      <c r="A78" s="1" t="s">
        <v>16</v>
      </c>
      <c r="B78" s="184" t="s">
        <v>212</v>
      </c>
      <c r="C78" s="202" t="s">
        <v>6</v>
      </c>
      <c r="D78" s="147" t="s">
        <v>213</v>
      </c>
      <c r="E78" s="96" t="s">
        <v>2</v>
      </c>
      <c r="F78" s="96">
        <v>5</v>
      </c>
      <c r="G78" s="252"/>
      <c r="H78" s="26">
        <f>$F78*G78</f>
        <v>0</v>
      </c>
    </row>
    <row r="79" spans="1:8" x14ac:dyDescent="0.2">
      <c r="A79" s="1" t="s">
        <v>16</v>
      </c>
      <c r="B79" s="184" t="s">
        <v>212</v>
      </c>
      <c r="C79" s="202"/>
      <c r="D79" s="161"/>
      <c r="E79" s="96"/>
      <c r="F79" s="96"/>
      <c r="G79" s="252"/>
      <c r="H79" s="26"/>
    </row>
    <row r="80" spans="1:8" ht="22.5" x14ac:dyDescent="0.2">
      <c r="A80" s="1" t="s">
        <v>16</v>
      </c>
      <c r="B80" s="184" t="s">
        <v>212</v>
      </c>
      <c r="C80" s="202" t="s">
        <v>7</v>
      </c>
      <c r="D80" s="157" t="s">
        <v>185</v>
      </c>
      <c r="E80" s="96"/>
      <c r="F80" s="96"/>
      <c r="G80" s="252"/>
      <c r="H80" s="26"/>
    </row>
    <row r="81" spans="1:8" x14ac:dyDescent="0.2">
      <c r="A81" s="1" t="s">
        <v>16</v>
      </c>
      <c r="B81" s="184" t="s">
        <v>212</v>
      </c>
      <c r="C81" s="202"/>
      <c r="D81" s="157" t="s">
        <v>214</v>
      </c>
      <c r="E81" s="96" t="s">
        <v>2</v>
      </c>
      <c r="F81" s="96">
        <v>5</v>
      </c>
      <c r="G81" s="252"/>
      <c r="H81" s="26">
        <f>$F81*G81</f>
        <v>0</v>
      </c>
    </row>
    <row r="82" spans="1:8" x14ac:dyDescent="0.2">
      <c r="A82" s="1" t="s">
        <v>16</v>
      </c>
      <c r="B82" s="184" t="s">
        <v>212</v>
      </c>
      <c r="C82" s="202"/>
      <c r="D82" s="157" t="s">
        <v>215</v>
      </c>
      <c r="E82" s="96" t="s">
        <v>2</v>
      </c>
      <c r="F82" s="96">
        <v>1</v>
      </c>
      <c r="G82" s="252"/>
      <c r="H82" s="26">
        <f>$F82*G82</f>
        <v>0</v>
      </c>
    </row>
    <row r="83" spans="1:8" ht="12" thickBot="1" x14ac:dyDescent="0.25">
      <c r="A83" s="1" t="s">
        <v>16</v>
      </c>
      <c r="B83" s="184" t="s">
        <v>212</v>
      </c>
      <c r="C83" s="202"/>
      <c r="D83" s="98"/>
      <c r="E83" s="96"/>
      <c r="F83" s="96"/>
      <c r="G83" s="252"/>
      <c r="H83" s="26"/>
    </row>
    <row r="84" spans="1:8" ht="12" thickBot="1" x14ac:dyDescent="0.25">
      <c r="A84" s="1" t="s">
        <v>20</v>
      </c>
      <c r="B84" s="184" t="s">
        <v>20</v>
      </c>
      <c r="C84" s="237"/>
      <c r="D84" s="65" t="s">
        <v>63</v>
      </c>
      <c r="E84" s="66"/>
      <c r="F84" s="66"/>
      <c r="G84" s="67"/>
      <c r="H84" s="206">
        <f>SUM(H78:H83)</f>
        <v>0</v>
      </c>
    </row>
    <row r="85" spans="1:8" x14ac:dyDescent="0.2">
      <c r="A85" s="1" t="s">
        <v>16</v>
      </c>
      <c r="B85" s="184" t="s">
        <v>217</v>
      </c>
      <c r="C85" s="185"/>
      <c r="D85" s="103"/>
      <c r="E85" s="96"/>
      <c r="F85" s="194"/>
      <c r="G85" s="253"/>
      <c r="H85" s="26"/>
    </row>
    <row r="86" spans="1:8" x14ac:dyDescent="0.2">
      <c r="A86" s="1" t="s">
        <v>16</v>
      </c>
      <c r="B86" s="184" t="s">
        <v>217</v>
      </c>
      <c r="C86" s="216" t="s">
        <v>64</v>
      </c>
      <c r="D86" s="235" t="s">
        <v>216</v>
      </c>
      <c r="E86" s="25"/>
      <c r="F86" s="195"/>
      <c r="G86" s="249"/>
      <c r="H86" s="26"/>
    </row>
    <row r="87" spans="1:8" x14ac:dyDescent="0.2">
      <c r="A87" s="1" t="s">
        <v>16</v>
      </c>
      <c r="B87" s="184" t="s">
        <v>217</v>
      </c>
      <c r="C87" s="217" t="s">
        <v>5</v>
      </c>
      <c r="D87" s="31" t="s">
        <v>0</v>
      </c>
      <c r="E87" s="31" t="s">
        <v>132</v>
      </c>
      <c r="F87" s="31" t="s">
        <v>133</v>
      </c>
      <c r="G87" s="32" t="s">
        <v>134</v>
      </c>
      <c r="H87" s="178" t="s">
        <v>1</v>
      </c>
    </row>
    <row r="88" spans="1:8" x14ac:dyDescent="0.2">
      <c r="A88" s="1" t="s">
        <v>16</v>
      </c>
      <c r="B88" s="184" t="s">
        <v>217</v>
      </c>
      <c r="C88" s="185"/>
      <c r="D88" s="162" t="s">
        <v>222</v>
      </c>
      <c r="E88" s="96"/>
      <c r="F88" s="96"/>
      <c r="G88" s="252"/>
      <c r="H88" s="26"/>
    </row>
    <row r="89" spans="1:8" ht="51" customHeight="1" x14ac:dyDescent="0.2">
      <c r="A89" s="1" t="s">
        <v>16</v>
      </c>
      <c r="B89" s="184" t="s">
        <v>217</v>
      </c>
      <c r="C89" s="202" t="s">
        <v>6</v>
      </c>
      <c r="D89" s="160" t="s">
        <v>218</v>
      </c>
      <c r="E89" s="96" t="s">
        <v>2</v>
      </c>
      <c r="F89" s="96">
        <v>3</v>
      </c>
      <c r="G89" s="252"/>
      <c r="H89" s="26">
        <f>$F89*G89</f>
        <v>0</v>
      </c>
    </row>
    <row r="90" spans="1:8" x14ac:dyDescent="0.2">
      <c r="A90" s="1" t="s">
        <v>16</v>
      </c>
      <c r="B90" s="184" t="s">
        <v>217</v>
      </c>
      <c r="C90" s="202"/>
      <c r="D90" s="104"/>
      <c r="E90" s="96"/>
      <c r="F90" s="96"/>
      <c r="G90" s="252"/>
      <c r="H90" s="26"/>
    </row>
    <row r="91" spans="1:8" x14ac:dyDescent="0.2">
      <c r="A91" s="1" t="s">
        <v>16</v>
      </c>
      <c r="B91" s="184" t="s">
        <v>217</v>
      </c>
      <c r="C91" s="202" t="s">
        <v>7</v>
      </c>
      <c r="D91" s="149" t="s">
        <v>219</v>
      </c>
      <c r="E91" s="106"/>
      <c r="F91" s="106"/>
      <c r="G91" s="252"/>
      <c r="H91" s="26"/>
    </row>
    <row r="92" spans="1:8" x14ac:dyDescent="0.2">
      <c r="A92" s="1" t="s">
        <v>16</v>
      </c>
      <c r="B92" s="184" t="s">
        <v>217</v>
      </c>
      <c r="C92" s="202"/>
      <c r="D92" s="149" t="s">
        <v>417</v>
      </c>
      <c r="E92" s="96" t="s">
        <v>2</v>
      </c>
      <c r="F92" s="96">
        <v>1</v>
      </c>
      <c r="G92" s="252"/>
      <c r="H92" s="26">
        <f>$F92*G92</f>
        <v>0</v>
      </c>
    </row>
    <row r="93" spans="1:8" x14ac:dyDescent="0.2">
      <c r="A93" s="1" t="s">
        <v>16</v>
      </c>
      <c r="B93" s="184" t="s">
        <v>217</v>
      </c>
      <c r="C93" s="202"/>
      <c r="D93" s="149" t="s">
        <v>418</v>
      </c>
      <c r="E93" s="106" t="s">
        <v>2</v>
      </c>
      <c r="F93" s="106">
        <v>1</v>
      </c>
      <c r="G93" s="252"/>
      <c r="H93" s="26">
        <f>$F93*G93</f>
        <v>0</v>
      </c>
    </row>
    <row r="94" spans="1:8" x14ac:dyDescent="0.2">
      <c r="A94" s="1" t="s">
        <v>16</v>
      </c>
      <c r="B94" s="184" t="s">
        <v>217</v>
      </c>
      <c r="C94" s="202"/>
      <c r="D94" s="149" t="s">
        <v>419</v>
      </c>
      <c r="E94" s="106" t="s">
        <v>2</v>
      </c>
      <c r="F94" s="106">
        <v>1</v>
      </c>
      <c r="G94" s="252"/>
      <c r="H94" s="26">
        <f>$F94*G94</f>
        <v>0</v>
      </c>
    </row>
    <row r="95" spans="1:8" x14ac:dyDescent="0.2">
      <c r="A95" s="1" t="s">
        <v>16</v>
      </c>
      <c r="B95" s="184" t="s">
        <v>217</v>
      </c>
      <c r="C95" s="202"/>
      <c r="D95" s="149"/>
      <c r="E95" s="106"/>
      <c r="F95" s="106"/>
      <c r="G95" s="252"/>
      <c r="H95" s="26"/>
    </row>
    <row r="96" spans="1:8" ht="49.5" customHeight="1" x14ac:dyDescent="0.2">
      <c r="A96" s="1" t="s">
        <v>16</v>
      </c>
      <c r="B96" s="184" t="s">
        <v>217</v>
      </c>
      <c r="C96" s="202"/>
      <c r="D96" s="161" t="s">
        <v>420</v>
      </c>
      <c r="E96" s="106" t="s">
        <v>197</v>
      </c>
      <c r="F96" s="106">
        <v>3</v>
      </c>
      <c r="G96" s="252"/>
      <c r="H96" s="26">
        <f t="shared" ref="H96" si="5">$F96*G96</f>
        <v>0</v>
      </c>
    </row>
    <row r="97" spans="1:8" x14ac:dyDescent="0.2">
      <c r="A97" s="1" t="s">
        <v>16</v>
      </c>
      <c r="B97" s="184" t="s">
        <v>217</v>
      </c>
      <c r="C97" s="202"/>
      <c r="D97" s="47"/>
      <c r="E97" s="106"/>
      <c r="F97" s="106"/>
      <c r="G97" s="252"/>
      <c r="H97" s="26"/>
    </row>
    <row r="98" spans="1:8" x14ac:dyDescent="0.2">
      <c r="A98" s="1" t="s">
        <v>16</v>
      </c>
      <c r="B98" s="184" t="s">
        <v>217</v>
      </c>
      <c r="C98" s="219"/>
      <c r="D98" s="162" t="s">
        <v>223</v>
      </c>
      <c r="E98" s="96"/>
      <c r="F98" s="96"/>
      <c r="G98" s="252"/>
      <c r="H98" s="26"/>
    </row>
    <row r="99" spans="1:8" ht="50.25" customHeight="1" x14ac:dyDescent="0.2">
      <c r="A99" s="1" t="s">
        <v>16</v>
      </c>
      <c r="B99" s="184" t="s">
        <v>217</v>
      </c>
      <c r="C99" s="202" t="s">
        <v>8</v>
      </c>
      <c r="D99" s="160" t="s">
        <v>218</v>
      </c>
      <c r="E99" s="106" t="s">
        <v>2</v>
      </c>
      <c r="F99" s="106">
        <v>3</v>
      </c>
      <c r="G99" s="252"/>
      <c r="H99" s="26">
        <f t="shared" ref="H99:H109" si="6">$F99*G99</f>
        <v>0</v>
      </c>
    </row>
    <row r="100" spans="1:8" x14ac:dyDescent="0.2">
      <c r="A100" s="1" t="s">
        <v>16</v>
      </c>
      <c r="B100" s="184" t="s">
        <v>217</v>
      </c>
      <c r="C100" s="202"/>
      <c r="D100" s="160"/>
      <c r="E100" s="106"/>
      <c r="F100" s="106"/>
      <c r="G100" s="252"/>
      <c r="H100" s="26"/>
    </row>
    <row r="101" spans="1:8" x14ac:dyDescent="0.2">
      <c r="A101" s="1" t="s">
        <v>16</v>
      </c>
      <c r="B101" s="184" t="s">
        <v>217</v>
      </c>
      <c r="C101" s="202" t="s">
        <v>9</v>
      </c>
      <c r="D101" s="149" t="s">
        <v>219</v>
      </c>
      <c r="E101" s="106"/>
      <c r="F101" s="106"/>
      <c r="G101" s="252"/>
      <c r="H101" s="26"/>
    </row>
    <row r="102" spans="1:8" x14ac:dyDescent="0.2">
      <c r="A102" s="1" t="s">
        <v>16</v>
      </c>
      <c r="B102" s="184" t="s">
        <v>217</v>
      </c>
      <c r="C102" s="202"/>
      <c r="D102" s="149" t="s">
        <v>220</v>
      </c>
      <c r="E102" s="106" t="s">
        <v>2</v>
      </c>
      <c r="F102" s="106">
        <v>1</v>
      </c>
      <c r="G102" s="252"/>
      <c r="H102" s="26">
        <f t="shared" si="6"/>
        <v>0</v>
      </c>
    </row>
    <row r="103" spans="1:8" x14ac:dyDescent="0.2">
      <c r="A103" s="1" t="s">
        <v>16</v>
      </c>
      <c r="B103" s="184" t="s">
        <v>217</v>
      </c>
      <c r="C103" s="202"/>
      <c r="D103" s="149" t="s">
        <v>221</v>
      </c>
      <c r="E103" s="96" t="s">
        <v>2</v>
      </c>
      <c r="F103" s="96">
        <v>1</v>
      </c>
      <c r="G103" s="252"/>
      <c r="H103" s="26">
        <f t="shared" si="6"/>
        <v>0</v>
      </c>
    </row>
    <row r="104" spans="1:8" x14ac:dyDescent="0.2">
      <c r="A104" s="1" t="s">
        <v>16</v>
      </c>
      <c r="B104" s="184" t="s">
        <v>217</v>
      </c>
      <c r="C104" s="202"/>
      <c r="D104" s="149"/>
      <c r="E104" s="96"/>
      <c r="F104" s="96"/>
      <c r="G104" s="252"/>
      <c r="H104" s="26"/>
    </row>
    <row r="105" spans="1:8" ht="49.5" customHeight="1" x14ac:dyDescent="0.2">
      <c r="A105" s="1" t="s">
        <v>16</v>
      </c>
      <c r="B105" s="184" t="s">
        <v>217</v>
      </c>
      <c r="C105" s="202"/>
      <c r="D105" s="161" t="s">
        <v>420</v>
      </c>
      <c r="E105" s="96" t="s">
        <v>197</v>
      </c>
      <c r="F105" s="96">
        <v>3</v>
      </c>
      <c r="G105" s="252"/>
      <c r="H105" s="26">
        <f t="shared" si="6"/>
        <v>0</v>
      </c>
    </row>
    <row r="106" spans="1:8" x14ac:dyDescent="0.2">
      <c r="A106" s="1" t="s">
        <v>16</v>
      </c>
      <c r="B106" s="184" t="s">
        <v>217</v>
      </c>
      <c r="C106" s="202"/>
      <c r="D106" s="56"/>
      <c r="E106" s="96"/>
      <c r="F106" s="96"/>
      <c r="G106" s="252"/>
      <c r="H106" s="26"/>
    </row>
    <row r="107" spans="1:8" ht="22.5" x14ac:dyDescent="0.2">
      <c r="A107" s="1" t="s">
        <v>16</v>
      </c>
      <c r="B107" s="184" t="s">
        <v>217</v>
      </c>
      <c r="C107" s="202" t="s">
        <v>10</v>
      </c>
      <c r="D107" s="157" t="s">
        <v>185</v>
      </c>
      <c r="E107" s="96"/>
      <c r="F107" s="96"/>
      <c r="G107" s="252"/>
      <c r="H107" s="26"/>
    </row>
    <row r="108" spans="1:8" x14ac:dyDescent="0.2">
      <c r="A108" s="1" t="s">
        <v>16</v>
      </c>
      <c r="B108" s="184" t="s">
        <v>217</v>
      </c>
      <c r="C108" s="202"/>
      <c r="D108" s="157" t="s">
        <v>224</v>
      </c>
      <c r="E108" s="96" t="s">
        <v>2</v>
      </c>
      <c r="F108" s="96">
        <v>6</v>
      </c>
      <c r="G108" s="252"/>
      <c r="H108" s="26">
        <f t="shared" si="6"/>
        <v>0</v>
      </c>
    </row>
    <row r="109" spans="1:8" x14ac:dyDescent="0.2">
      <c r="A109" s="1" t="s">
        <v>16</v>
      </c>
      <c r="B109" s="184" t="s">
        <v>217</v>
      </c>
      <c r="C109" s="202"/>
      <c r="D109" s="157" t="s">
        <v>215</v>
      </c>
      <c r="E109" s="96" t="s">
        <v>2</v>
      </c>
      <c r="F109" s="96">
        <v>2</v>
      </c>
      <c r="G109" s="252"/>
      <c r="H109" s="26">
        <f t="shared" si="6"/>
        <v>0</v>
      </c>
    </row>
    <row r="110" spans="1:8" ht="12" thickBot="1" x14ac:dyDescent="0.25">
      <c r="A110" s="1" t="s">
        <v>16</v>
      </c>
      <c r="B110" s="184" t="s">
        <v>217</v>
      </c>
      <c r="C110" s="202"/>
      <c r="D110" s="54"/>
      <c r="E110" s="96"/>
      <c r="F110" s="96"/>
      <c r="G110" s="252"/>
      <c r="H110" s="26"/>
    </row>
    <row r="111" spans="1:8" ht="12" thickBot="1" x14ac:dyDescent="0.25">
      <c r="A111" s="1" t="s">
        <v>20</v>
      </c>
      <c r="B111" s="184" t="s">
        <v>20</v>
      </c>
      <c r="C111" s="237"/>
      <c r="D111" s="65" t="s">
        <v>75</v>
      </c>
      <c r="E111" s="66"/>
      <c r="F111" s="66"/>
      <c r="G111" s="67"/>
      <c r="H111" s="206">
        <f>SUM(H89:H110)</f>
        <v>0</v>
      </c>
    </row>
    <row r="112" spans="1:8" x14ac:dyDescent="0.2">
      <c r="A112" s="1" t="s">
        <v>16</v>
      </c>
      <c r="B112" s="184" t="s">
        <v>229</v>
      </c>
      <c r="C112" s="185"/>
      <c r="D112" s="107"/>
      <c r="E112" s="106"/>
      <c r="F112" s="196"/>
      <c r="G112" s="254"/>
      <c r="H112" s="26"/>
    </row>
    <row r="113" spans="1:8" x14ac:dyDescent="0.2">
      <c r="A113" s="1" t="s">
        <v>16</v>
      </c>
      <c r="B113" s="184" t="s">
        <v>229</v>
      </c>
      <c r="C113" s="216" t="s">
        <v>76</v>
      </c>
      <c r="D113" s="235" t="s">
        <v>225</v>
      </c>
      <c r="E113" s="25"/>
      <c r="F113" s="195"/>
      <c r="G113" s="249"/>
      <c r="H113" s="26"/>
    </row>
    <row r="114" spans="1:8" x14ac:dyDescent="0.2">
      <c r="A114" s="1" t="s">
        <v>16</v>
      </c>
      <c r="B114" s="184" t="s">
        <v>229</v>
      </c>
      <c r="C114" s="217" t="s">
        <v>5</v>
      </c>
      <c r="D114" s="31" t="s">
        <v>0</v>
      </c>
      <c r="E114" s="31" t="s">
        <v>132</v>
      </c>
      <c r="F114" s="31" t="s">
        <v>133</v>
      </c>
      <c r="G114" s="32" t="s">
        <v>134</v>
      </c>
      <c r="H114" s="178" t="s">
        <v>1</v>
      </c>
    </row>
    <row r="115" spans="1:8" x14ac:dyDescent="0.2">
      <c r="A115" s="1" t="s">
        <v>16</v>
      </c>
      <c r="B115" s="184" t="s">
        <v>229</v>
      </c>
      <c r="C115" s="185"/>
      <c r="D115" s="107"/>
      <c r="E115" s="106"/>
      <c r="F115" s="106"/>
      <c r="G115" s="94"/>
      <c r="H115" s="26"/>
    </row>
    <row r="116" spans="1:8" ht="45" x14ac:dyDescent="0.2">
      <c r="A116" s="1" t="s">
        <v>16</v>
      </c>
      <c r="B116" s="184" t="s">
        <v>229</v>
      </c>
      <c r="C116" s="202" t="s">
        <v>6</v>
      </c>
      <c r="D116" s="147" t="s">
        <v>226</v>
      </c>
      <c r="E116" s="96" t="s">
        <v>2</v>
      </c>
      <c r="F116" s="96">
        <v>3</v>
      </c>
      <c r="G116" s="252"/>
      <c r="H116" s="26">
        <f t="shared" ref="H116:H120" si="7">$F116*G116</f>
        <v>0</v>
      </c>
    </row>
    <row r="117" spans="1:8" x14ac:dyDescent="0.2">
      <c r="A117" s="1" t="s">
        <v>16</v>
      </c>
      <c r="B117" s="184" t="s">
        <v>229</v>
      </c>
      <c r="C117" s="202"/>
      <c r="D117" s="110"/>
      <c r="E117" s="106"/>
      <c r="F117" s="106"/>
      <c r="G117" s="252"/>
      <c r="H117" s="26"/>
    </row>
    <row r="118" spans="1:8" ht="22.5" x14ac:dyDescent="0.2">
      <c r="A118" s="1" t="s">
        <v>16</v>
      </c>
      <c r="B118" s="184" t="s">
        <v>229</v>
      </c>
      <c r="C118" s="202" t="s">
        <v>7</v>
      </c>
      <c r="D118" s="157" t="s">
        <v>185</v>
      </c>
      <c r="E118" s="96"/>
      <c r="F118" s="96"/>
      <c r="G118" s="252"/>
      <c r="H118" s="26"/>
    </row>
    <row r="119" spans="1:8" x14ac:dyDescent="0.2">
      <c r="A119" s="1" t="s">
        <v>16</v>
      </c>
      <c r="B119" s="184" t="s">
        <v>229</v>
      </c>
      <c r="C119" s="202"/>
      <c r="D119" s="157" t="s">
        <v>227</v>
      </c>
      <c r="E119" s="106" t="s">
        <v>2</v>
      </c>
      <c r="F119" s="106">
        <v>1</v>
      </c>
      <c r="G119" s="252"/>
      <c r="H119" s="26">
        <f t="shared" si="7"/>
        <v>0</v>
      </c>
    </row>
    <row r="120" spans="1:8" x14ac:dyDescent="0.2">
      <c r="A120" s="1" t="s">
        <v>16</v>
      </c>
      <c r="B120" s="184" t="s">
        <v>229</v>
      </c>
      <c r="C120" s="202"/>
      <c r="D120" s="157" t="s">
        <v>228</v>
      </c>
      <c r="E120" s="106" t="s">
        <v>2</v>
      </c>
      <c r="F120" s="106">
        <v>1</v>
      </c>
      <c r="G120" s="252"/>
      <c r="H120" s="26">
        <f t="shared" si="7"/>
        <v>0</v>
      </c>
    </row>
    <row r="121" spans="1:8" ht="12" thickBot="1" x14ac:dyDescent="0.25">
      <c r="A121" s="1" t="s">
        <v>16</v>
      </c>
      <c r="B121" s="184" t="s">
        <v>229</v>
      </c>
      <c r="C121" s="202"/>
      <c r="D121" s="47"/>
      <c r="E121" s="106"/>
      <c r="F121" s="106"/>
      <c r="G121" s="94"/>
      <c r="H121" s="26"/>
    </row>
    <row r="122" spans="1:8" ht="12" thickBot="1" x14ac:dyDescent="0.25">
      <c r="A122" s="1" t="s">
        <v>20</v>
      </c>
      <c r="B122" s="184" t="s">
        <v>20</v>
      </c>
      <c r="C122" s="237"/>
      <c r="D122" s="65" t="s">
        <v>77</v>
      </c>
      <c r="E122" s="66"/>
      <c r="F122" s="66"/>
      <c r="G122" s="67"/>
      <c r="H122" s="206">
        <f>SUM(H116:H121)</f>
        <v>0</v>
      </c>
    </row>
    <row r="123" spans="1:8" x14ac:dyDescent="0.2">
      <c r="A123" s="1" t="s">
        <v>16</v>
      </c>
      <c r="B123" s="184" t="s">
        <v>231</v>
      </c>
      <c r="C123" s="185"/>
      <c r="D123" s="83"/>
      <c r="E123" s="185"/>
      <c r="F123" s="197"/>
      <c r="G123" s="255"/>
      <c r="H123" s="209"/>
    </row>
    <row r="124" spans="1:8" x14ac:dyDescent="0.2">
      <c r="A124" s="1" t="s">
        <v>16</v>
      </c>
      <c r="B124" s="184" t="s">
        <v>231</v>
      </c>
      <c r="C124" s="216" t="s">
        <v>78</v>
      </c>
      <c r="D124" s="235" t="s">
        <v>230</v>
      </c>
      <c r="E124" s="25"/>
      <c r="F124" s="195"/>
      <c r="G124" s="249"/>
      <c r="H124" s="26"/>
    </row>
    <row r="125" spans="1:8" x14ac:dyDescent="0.2">
      <c r="A125" s="1" t="s">
        <v>16</v>
      </c>
      <c r="B125" s="184" t="s">
        <v>231</v>
      </c>
      <c r="C125" s="217" t="s">
        <v>5</v>
      </c>
      <c r="D125" s="31" t="s">
        <v>0</v>
      </c>
      <c r="E125" s="31" t="s">
        <v>132</v>
      </c>
      <c r="F125" s="31" t="s">
        <v>133</v>
      </c>
      <c r="G125" s="32" t="s">
        <v>134</v>
      </c>
      <c r="H125" s="178" t="s">
        <v>1</v>
      </c>
    </row>
    <row r="126" spans="1:8" x14ac:dyDescent="0.2">
      <c r="A126" s="1" t="s">
        <v>16</v>
      </c>
      <c r="B126" s="184" t="s">
        <v>231</v>
      </c>
      <c r="C126" s="185"/>
      <c r="D126" s="164" t="s">
        <v>238</v>
      </c>
      <c r="E126" s="114"/>
      <c r="F126" s="114"/>
      <c r="G126" s="256"/>
      <c r="H126" s="26"/>
    </row>
    <row r="127" spans="1:8" ht="37.5" customHeight="1" x14ac:dyDescent="0.2">
      <c r="A127" s="1" t="s">
        <v>16</v>
      </c>
      <c r="B127" s="184" t="s">
        <v>231</v>
      </c>
      <c r="C127" s="202" t="s">
        <v>6</v>
      </c>
      <c r="D127" s="161" t="s">
        <v>232</v>
      </c>
      <c r="E127" s="96" t="s">
        <v>2</v>
      </c>
      <c r="F127" s="96">
        <v>1</v>
      </c>
      <c r="G127" s="252"/>
      <c r="H127" s="26">
        <f>$F127*G127</f>
        <v>0</v>
      </c>
    </row>
    <row r="128" spans="1:8" x14ac:dyDescent="0.2">
      <c r="A128" s="1" t="s">
        <v>16</v>
      </c>
      <c r="B128" s="184" t="s">
        <v>231</v>
      </c>
      <c r="C128" s="202"/>
      <c r="D128" s="116"/>
      <c r="E128" s="96"/>
      <c r="F128" s="96"/>
      <c r="G128" s="252"/>
      <c r="H128" s="26"/>
    </row>
    <row r="129" spans="1:8" ht="25.5" customHeight="1" x14ac:dyDescent="0.2">
      <c r="A129" s="1" t="s">
        <v>16</v>
      </c>
      <c r="B129" s="184" t="s">
        <v>231</v>
      </c>
      <c r="C129" s="202" t="s">
        <v>7</v>
      </c>
      <c r="D129" s="147" t="s">
        <v>233</v>
      </c>
      <c r="E129" s="114" t="s">
        <v>2</v>
      </c>
      <c r="F129" s="114">
        <v>2</v>
      </c>
      <c r="G129" s="252"/>
      <c r="H129" s="26">
        <f t="shared" ref="H129:H167" si="8">$F129*G129</f>
        <v>0</v>
      </c>
    </row>
    <row r="130" spans="1:8" x14ac:dyDescent="0.2">
      <c r="A130" s="1" t="s">
        <v>16</v>
      </c>
      <c r="B130" s="184" t="s">
        <v>231</v>
      </c>
      <c r="C130" s="202"/>
      <c r="D130" s="57"/>
      <c r="E130" s="96"/>
      <c r="F130" s="96"/>
      <c r="G130" s="252"/>
      <c r="H130" s="26"/>
    </row>
    <row r="131" spans="1:8" ht="36" customHeight="1" x14ac:dyDescent="0.2">
      <c r="A131" s="1" t="s">
        <v>16</v>
      </c>
      <c r="B131" s="184" t="s">
        <v>231</v>
      </c>
      <c r="C131" s="202" t="s">
        <v>8</v>
      </c>
      <c r="D131" s="163" t="s">
        <v>234</v>
      </c>
      <c r="E131" s="96" t="s">
        <v>2</v>
      </c>
      <c r="F131" s="96">
        <v>4</v>
      </c>
      <c r="G131" s="252"/>
      <c r="H131" s="26">
        <f t="shared" si="8"/>
        <v>0</v>
      </c>
    </row>
    <row r="132" spans="1:8" x14ac:dyDescent="0.2">
      <c r="A132" s="1" t="s">
        <v>16</v>
      </c>
      <c r="B132" s="184" t="s">
        <v>231</v>
      </c>
      <c r="C132" s="202"/>
      <c r="D132" s="62"/>
      <c r="E132" s="96"/>
      <c r="F132" s="96"/>
      <c r="G132" s="252"/>
      <c r="H132" s="26"/>
    </row>
    <row r="133" spans="1:8" ht="37.5" customHeight="1" x14ac:dyDescent="0.2">
      <c r="A133" s="1" t="s">
        <v>16</v>
      </c>
      <c r="B133" s="184" t="s">
        <v>231</v>
      </c>
      <c r="C133" s="202" t="s">
        <v>9</v>
      </c>
      <c r="D133" s="150" t="s">
        <v>235</v>
      </c>
      <c r="E133" s="96"/>
      <c r="F133" s="96"/>
      <c r="G133" s="252"/>
      <c r="H133" s="26"/>
    </row>
    <row r="134" spans="1:8" x14ac:dyDescent="0.2">
      <c r="A134" s="1" t="s">
        <v>16</v>
      </c>
      <c r="B134" s="184" t="s">
        <v>231</v>
      </c>
      <c r="C134" s="202"/>
      <c r="D134" s="147" t="s">
        <v>236</v>
      </c>
      <c r="E134" s="96" t="s">
        <v>2</v>
      </c>
      <c r="F134" s="96">
        <v>4</v>
      </c>
      <c r="G134" s="252"/>
      <c r="H134" s="26">
        <f t="shared" si="8"/>
        <v>0</v>
      </c>
    </row>
    <row r="135" spans="1:8" x14ac:dyDescent="0.2">
      <c r="A135" s="1" t="s">
        <v>16</v>
      </c>
      <c r="B135" s="184" t="s">
        <v>231</v>
      </c>
      <c r="C135" s="202"/>
      <c r="D135" s="147" t="s">
        <v>237</v>
      </c>
      <c r="E135" s="165" t="s">
        <v>2</v>
      </c>
      <c r="F135" s="165">
        <v>2</v>
      </c>
      <c r="G135" s="252"/>
      <c r="H135" s="26">
        <f t="shared" si="8"/>
        <v>0</v>
      </c>
    </row>
    <row r="136" spans="1:8" x14ac:dyDescent="0.2">
      <c r="A136" s="1" t="s">
        <v>16</v>
      </c>
      <c r="B136" s="184" t="s">
        <v>231</v>
      </c>
      <c r="C136" s="202"/>
      <c r="D136" s="147"/>
      <c r="E136" s="165"/>
      <c r="F136" s="165"/>
      <c r="G136" s="252"/>
      <c r="H136" s="26"/>
    </row>
    <row r="137" spans="1:8" x14ac:dyDescent="0.2">
      <c r="A137" s="1" t="s">
        <v>16</v>
      </c>
      <c r="B137" s="184" t="s">
        <v>231</v>
      </c>
      <c r="C137" s="202"/>
      <c r="D137" s="166" t="s">
        <v>239</v>
      </c>
      <c r="E137" s="165"/>
      <c r="F137" s="165"/>
      <c r="G137" s="252"/>
      <c r="H137" s="26"/>
    </row>
    <row r="138" spans="1:8" ht="33.75" x14ac:dyDescent="0.2">
      <c r="A138" s="1" t="s">
        <v>16</v>
      </c>
      <c r="B138" s="184" t="s">
        <v>231</v>
      </c>
      <c r="C138" s="202" t="s">
        <v>10</v>
      </c>
      <c r="D138" s="163" t="s">
        <v>234</v>
      </c>
      <c r="E138" s="165" t="s">
        <v>2</v>
      </c>
      <c r="F138" s="165">
        <v>2</v>
      </c>
      <c r="G138" s="252"/>
      <c r="H138" s="26">
        <f t="shared" si="8"/>
        <v>0</v>
      </c>
    </row>
    <row r="139" spans="1:8" x14ac:dyDescent="0.2">
      <c r="A139" s="1" t="s">
        <v>16</v>
      </c>
      <c r="B139" s="184" t="s">
        <v>231</v>
      </c>
      <c r="C139" s="202"/>
      <c r="D139" s="147"/>
      <c r="E139" s="165"/>
      <c r="F139" s="165"/>
      <c r="G139" s="252"/>
      <c r="H139" s="26"/>
    </row>
    <row r="140" spans="1:8" ht="22.5" x14ac:dyDescent="0.2">
      <c r="A140" s="1" t="s">
        <v>16</v>
      </c>
      <c r="B140" s="184" t="s">
        <v>231</v>
      </c>
      <c r="C140" s="202" t="s">
        <v>11</v>
      </c>
      <c r="D140" s="161" t="s">
        <v>240</v>
      </c>
      <c r="E140" s="165" t="s">
        <v>2</v>
      </c>
      <c r="F140" s="165">
        <v>2</v>
      </c>
      <c r="G140" s="252"/>
      <c r="H140" s="26">
        <f t="shared" si="8"/>
        <v>0</v>
      </c>
    </row>
    <row r="141" spans="1:8" x14ac:dyDescent="0.2">
      <c r="A141" s="1" t="s">
        <v>16</v>
      </c>
      <c r="B141" s="184" t="s">
        <v>231</v>
      </c>
      <c r="C141" s="202"/>
      <c r="D141" s="147"/>
      <c r="E141" s="165"/>
      <c r="F141" s="165"/>
      <c r="G141" s="252"/>
      <c r="H141" s="26"/>
    </row>
    <row r="142" spans="1:8" ht="33.75" x14ac:dyDescent="0.2">
      <c r="A142" s="1" t="s">
        <v>16</v>
      </c>
      <c r="B142" s="184" t="s">
        <v>231</v>
      </c>
      <c r="C142" s="202" t="s">
        <v>12</v>
      </c>
      <c r="D142" s="150" t="s">
        <v>241</v>
      </c>
      <c r="E142" s="165"/>
      <c r="F142" s="165"/>
      <c r="G142" s="252"/>
      <c r="H142" s="26"/>
    </row>
    <row r="143" spans="1:8" x14ac:dyDescent="0.2">
      <c r="A143" s="1" t="s">
        <v>16</v>
      </c>
      <c r="B143" s="184" t="s">
        <v>231</v>
      </c>
      <c r="C143" s="202"/>
      <c r="D143" s="147" t="s">
        <v>242</v>
      </c>
      <c r="E143" s="165" t="s">
        <v>2</v>
      </c>
      <c r="F143" s="165">
        <v>2</v>
      </c>
      <c r="G143" s="252"/>
      <c r="H143" s="26">
        <f t="shared" si="8"/>
        <v>0</v>
      </c>
    </row>
    <row r="144" spans="1:8" x14ac:dyDescent="0.2">
      <c r="A144" s="1" t="s">
        <v>16</v>
      </c>
      <c r="B144" s="184" t="s">
        <v>231</v>
      </c>
      <c r="C144" s="202"/>
      <c r="D144" s="147"/>
      <c r="E144" s="165"/>
      <c r="F144" s="165"/>
      <c r="G144" s="252"/>
      <c r="H144" s="26"/>
    </row>
    <row r="145" spans="1:8" x14ac:dyDescent="0.2">
      <c r="A145" s="1" t="s">
        <v>16</v>
      </c>
      <c r="B145" s="184" t="s">
        <v>231</v>
      </c>
      <c r="C145" s="202"/>
      <c r="D145" s="164" t="s">
        <v>243</v>
      </c>
      <c r="E145" s="165"/>
      <c r="F145" s="165"/>
      <c r="G145" s="252"/>
      <c r="H145" s="26"/>
    </row>
    <row r="146" spans="1:8" ht="33.75" customHeight="1" x14ac:dyDescent="0.2">
      <c r="A146" s="1" t="s">
        <v>16</v>
      </c>
      <c r="B146" s="184" t="s">
        <v>231</v>
      </c>
      <c r="C146" s="202" t="s">
        <v>13</v>
      </c>
      <c r="D146" s="163" t="s">
        <v>244</v>
      </c>
      <c r="E146" s="165" t="s">
        <v>2</v>
      </c>
      <c r="F146" s="165">
        <v>3</v>
      </c>
      <c r="G146" s="252"/>
      <c r="H146" s="26">
        <f t="shared" si="8"/>
        <v>0</v>
      </c>
    </row>
    <row r="147" spans="1:8" x14ac:dyDescent="0.2">
      <c r="A147" s="1" t="s">
        <v>16</v>
      </c>
      <c r="B147" s="184" t="s">
        <v>231</v>
      </c>
      <c r="C147" s="202"/>
      <c r="D147" s="147"/>
      <c r="E147" s="165"/>
      <c r="F147" s="165"/>
      <c r="G147" s="252"/>
      <c r="H147" s="26"/>
    </row>
    <row r="148" spans="1:8" ht="33.75" x14ac:dyDescent="0.2">
      <c r="A148" s="1" t="s">
        <v>16</v>
      </c>
      <c r="B148" s="184" t="s">
        <v>231</v>
      </c>
      <c r="C148" s="202" t="s">
        <v>14</v>
      </c>
      <c r="D148" s="176" t="s">
        <v>402</v>
      </c>
      <c r="E148" s="165"/>
      <c r="F148" s="165"/>
      <c r="G148" s="252"/>
      <c r="H148" s="26"/>
    </row>
    <row r="149" spans="1:8" x14ac:dyDescent="0.2">
      <c r="A149" s="1" t="s">
        <v>16</v>
      </c>
      <c r="B149" s="184" t="s">
        <v>231</v>
      </c>
      <c r="C149" s="202"/>
      <c r="D149" s="176" t="s">
        <v>401</v>
      </c>
      <c r="E149" s="165" t="s">
        <v>2</v>
      </c>
      <c r="F149" s="165">
        <v>30</v>
      </c>
      <c r="G149" s="252"/>
      <c r="H149" s="26">
        <f t="shared" si="8"/>
        <v>0</v>
      </c>
    </row>
    <row r="150" spans="1:8" x14ac:dyDescent="0.2">
      <c r="A150" s="1" t="s">
        <v>16</v>
      </c>
      <c r="B150" s="184" t="s">
        <v>231</v>
      </c>
      <c r="C150" s="202"/>
      <c r="D150" s="147"/>
      <c r="E150" s="165"/>
      <c r="F150" s="165"/>
      <c r="G150" s="252"/>
      <c r="H150" s="26"/>
    </row>
    <row r="151" spans="1:8" ht="33.75" x14ac:dyDescent="0.2">
      <c r="A151" s="1" t="s">
        <v>16</v>
      </c>
      <c r="B151" s="184" t="s">
        <v>231</v>
      </c>
      <c r="C151" s="202" t="s">
        <v>139</v>
      </c>
      <c r="D151" s="150" t="s">
        <v>245</v>
      </c>
      <c r="E151" s="165"/>
      <c r="F151" s="165"/>
      <c r="G151" s="252"/>
      <c r="H151" s="26"/>
    </row>
    <row r="152" spans="1:8" x14ac:dyDescent="0.2">
      <c r="A152" s="1" t="s">
        <v>16</v>
      </c>
      <c r="B152" s="184" t="s">
        <v>231</v>
      </c>
      <c r="C152" s="202"/>
      <c r="D152" s="161" t="s">
        <v>242</v>
      </c>
      <c r="E152" s="165" t="s">
        <v>2</v>
      </c>
      <c r="F152" s="165">
        <v>3</v>
      </c>
      <c r="G152" s="252"/>
      <c r="H152" s="26">
        <f t="shared" si="8"/>
        <v>0</v>
      </c>
    </row>
    <row r="153" spans="1:8" x14ac:dyDescent="0.2">
      <c r="A153" s="1" t="s">
        <v>16</v>
      </c>
      <c r="B153" s="184" t="s">
        <v>231</v>
      </c>
      <c r="C153" s="202"/>
      <c r="D153" s="147"/>
      <c r="E153" s="165"/>
      <c r="F153" s="165"/>
      <c r="G153" s="252"/>
      <c r="H153" s="26"/>
    </row>
    <row r="154" spans="1:8" ht="12.75" customHeight="1" x14ac:dyDescent="0.2">
      <c r="A154" s="1" t="s">
        <v>16</v>
      </c>
      <c r="B154" s="184" t="s">
        <v>231</v>
      </c>
      <c r="C154" s="202" t="s">
        <v>306</v>
      </c>
      <c r="D154" s="147" t="s">
        <v>246</v>
      </c>
      <c r="E154" s="165" t="s">
        <v>2</v>
      </c>
      <c r="F154" s="165">
        <v>2</v>
      </c>
      <c r="G154" s="252"/>
      <c r="H154" s="26">
        <f t="shared" si="8"/>
        <v>0</v>
      </c>
    </row>
    <row r="155" spans="1:8" ht="12.75" customHeight="1" x14ac:dyDescent="0.2">
      <c r="A155" s="1" t="s">
        <v>16</v>
      </c>
      <c r="B155" s="184" t="s">
        <v>231</v>
      </c>
      <c r="C155" s="202"/>
      <c r="D155" s="147"/>
      <c r="E155" s="165"/>
      <c r="F155" s="165"/>
      <c r="G155" s="252"/>
      <c r="H155" s="26"/>
    </row>
    <row r="156" spans="1:8" ht="33.75" x14ac:dyDescent="0.2">
      <c r="A156" s="1" t="s">
        <v>16</v>
      </c>
      <c r="B156" s="184" t="s">
        <v>231</v>
      </c>
      <c r="C156" s="202" t="s">
        <v>307</v>
      </c>
      <c r="D156" s="150" t="s">
        <v>245</v>
      </c>
      <c r="E156" s="165"/>
      <c r="F156" s="165"/>
      <c r="G156" s="252"/>
      <c r="H156" s="26"/>
    </row>
    <row r="157" spans="1:8" x14ac:dyDescent="0.2">
      <c r="A157" s="1" t="s">
        <v>16</v>
      </c>
      <c r="B157" s="184" t="s">
        <v>231</v>
      </c>
      <c r="C157" s="202"/>
      <c r="D157" s="147" t="s">
        <v>236</v>
      </c>
      <c r="E157" s="165" t="s">
        <v>2</v>
      </c>
      <c r="F157" s="165">
        <v>2</v>
      </c>
      <c r="G157" s="252"/>
      <c r="H157" s="26">
        <f t="shared" si="8"/>
        <v>0</v>
      </c>
    </row>
    <row r="158" spans="1:8" x14ac:dyDescent="0.2">
      <c r="A158" s="1" t="s">
        <v>16</v>
      </c>
      <c r="B158" s="184" t="s">
        <v>231</v>
      </c>
      <c r="C158" s="202"/>
      <c r="D158" s="147" t="s">
        <v>242</v>
      </c>
      <c r="E158" s="165" t="s">
        <v>2</v>
      </c>
      <c r="F158" s="165">
        <v>1</v>
      </c>
      <c r="G158" s="252"/>
      <c r="H158" s="26">
        <f t="shared" si="8"/>
        <v>0</v>
      </c>
    </row>
    <row r="159" spans="1:8" x14ac:dyDescent="0.2">
      <c r="A159" s="1" t="s">
        <v>16</v>
      </c>
      <c r="B159" s="184" t="s">
        <v>231</v>
      </c>
      <c r="C159" s="202"/>
      <c r="D159" s="147" t="s">
        <v>247</v>
      </c>
      <c r="E159" s="165" t="s">
        <v>2</v>
      </c>
      <c r="F159" s="165">
        <v>2</v>
      </c>
      <c r="G159" s="252"/>
      <c r="H159" s="26">
        <f t="shared" si="8"/>
        <v>0</v>
      </c>
    </row>
    <row r="160" spans="1:8" x14ac:dyDescent="0.2">
      <c r="A160" s="1" t="s">
        <v>16</v>
      </c>
      <c r="B160" s="184" t="s">
        <v>231</v>
      </c>
      <c r="C160" s="202"/>
      <c r="D160" s="147"/>
      <c r="E160" s="165"/>
      <c r="F160" s="165"/>
      <c r="G160" s="252"/>
      <c r="H160" s="26"/>
    </row>
    <row r="161" spans="1:8" x14ac:dyDescent="0.2">
      <c r="A161" s="1" t="s">
        <v>16</v>
      </c>
      <c r="B161" s="184" t="s">
        <v>231</v>
      </c>
      <c r="C161" s="202"/>
      <c r="D161" s="166" t="s">
        <v>248</v>
      </c>
      <c r="E161" s="165"/>
      <c r="F161" s="165"/>
      <c r="G161" s="252"/>
      <c r="H161" s="26"/>
    </row>
    <row r="162" spans="1:8" ht="33.75" x14ac:dyDescent="0.2">
      <c r="A162" s="1" t="s">
        <v>16</v>
      </c>
      <c r="B162" s="184" t="s">
        <v>231</v>
      </c>
      <c r="C162" s="202" t="s">
        <v>308</v>
      </c>
      <c r="D162" s="161" t="s">
        <v>249</v>
      </c>
      <c r="E162" s="165" t="s">
        <v>250</v>
      </c>
      <c r="F162" s="165">
        <v>2</v>
      </c>
      <c r="G162" s="252"/>
      <c r="H162" s="26">
        <f t="shared" si="8"/>
        <v>0</v>
      </c>
    </row>
    <row r="163" spans="1:8" x14ac:dyDescent="0.2">
      <c r="A163" s="1" t="s">
        <v>16</v>
      </c>
      <c r="B163" s="184" t="s">
        <v>231</v>
      </c>
      <c r="C163" s="202"/>
      <c r="D163" s="147"/>
      <c r="E163" s="165"/>
      <c r="F163" s="165"/>
      <c r="G163" s="252"/>
      <c r="H163" s="26"/>
    </row>
    <row r="164" spans="1:8" ht="22.5" x14ac:dyDescent="0.2">
      <c r="A164" s="1" t="s">
        <v>16</v>
      </c>
      <c r="B164" s="184" t="s">
        <v>231</v>
      </c>
      <c r="C164" s="202" t="s">
        <v>309</v>
      </c>
      <c r="D164" s="147" t="s">
        <v>251</v>
      </c>
      <c r="E164" s="165" t="s">
        <v>2</v>
      </c>
      <c r="F164" s="165">
        <v>1</v>
      </c>
      <c r="G164" s="252"/>
      <c r="H164" s="26">
        <f t="shared" si="8"/>
        <v>0</v>
      </c>
    </row>
    <row r="165" spans="1:8" x14ac:dyDescent="0.2">
      <c r="A165" s="1" t="s">
        <v>16</v>
      </c>
      <c r="B165" s="184" t="s">
        <v>231</v>
      </c>
      <c r="C165" s="202"/>
      <c r="D165" s="147"/>
      <c r="E165" s="165"/>
      <c r="F165" s="165"/>
      <c r="G165" s="252"/>
      <c r="H165" s="26"/>
    </row>
    <row r="166" spans="1:8" ht="33.75" x14ac:dyDescent="0.2">
      <c r="A166" s="1" t="s">
        <v>16</v>
      </c>
      <c r="B166" s="184" t="s">
        <v>231</v>
      </c>
      <c r="C166" s="202" t="s">
        <v>398</v>
      </c>
      <c r="D166" s="150" t="s">
        <v>245</v>
      </c>
      <c r="E166" s="165"/>
      <c r="F166" s="165"/>
      <c r="G166" s="252"/>
      <c r="H166" s="26"/>
    </row>
    <row r="167" spans="1:8" x14ac:dyDescent="0.2">
      <c r="A167" s="1" t="s">
        <v>16</v>
      </c>
      <c r="B167" s="184" t="s">
        <v>231</v>
      </c>
      <c r="C167" s="202"/>
      <c r="D167" s="161" t="s">
        <v>252</v>
      </c>
      <c r="E167" s="165" t="s">
        <v>2</v>
      </c>
      <c r="F167" s="165">
        <v>2</v>
      </c>
      <c r="G167" s="252"/>
      <c r="H167" s="26">
        <f t="shared" si="8"/>
        <v>0</v>
      </c>
    </row>
    <row r="168" spans="1:8" ht="12" thickBot="1" x14ac:dyDescent="0.25">
      <c r="A168" s="1" t="s">
        <v>16</v>
      </c>
      <c r="B168" s="184" t="s">
        <v>231</v>
      </c>
      <c r="C168" s="202"/>
      <c r="D168" s="147"/>
      <c r="E168" s="186"/>
      <c r="F168" s="118"/>
      <c r="G168" s="257"/>
      <c r="H168" s="26"/>
    </row>
    <row r="169" spans="1:8" ht="12" thickBot="1" x14ac:dyDescent="0.25">
      <c r="A169" s="1" t="s">
        <v>20</v>
      </c>
      <c r="B169" s="184" t="s">
        <v>20</v>
      </c>
      <c r="C169" s="237"/>
      <c r="D169" s="65" t="s">
        <v>79</v>
      </c>
      <c r="E169" s="66"/>
      <c r="F169" s="66"/>
      <c r="G169" s="67"/>
      <c r="H169" s="206">
        <f>SUM(H127:H168)</f>
        <v>0</v>
      </c>
    </row>
    <row r="170" spans="1:8" x14ac:dyDescent="0.2">
      <c r="A170" s="1" t="s">
        <v>16</v>
      </c>
      <c r="B170" s="184" t="s">
        <v>254</v>
      </c>
      <c r="C170" s="185"/>
      <c r="D170" s="122"/>
      <c r="E170" s="114"/>
      <c r="F170" s="198"/>
      <c r="G170" s="258"/>
      <c r="H170" s="26"/>
    </row>
    <row r="171" spans="1:8" x14ac:dyDescent="0.2">
      <c r="A171" s="1" t="s">
        <v>16</v>
      </c>
      <c r="B171" s="184" t="s">
        <v>254</v>
      </c>
      <c r="C171" s="216" t="s">
        <v>85</v>
      </c>
      <c r="D171" s="235" t="s">
        <v>253</v>
      </c>
      <c r="E171" s="25"/>
      <c r="F171" s="195"/>
      <c r="G171" s="249"/>
      <c r="H171" s="26"/>
    </row>
    <row r="172" spans="1:8" x14ac:dyDescent="0.2">
      <c r="A172" s="1" t="s">
        <v>16</v>
      </c>
      <c r="B172" s="184" t="s">
        <v>254</v>
      </c>
      <c r="C172" s="217" t="s">
        <v>5</v>
      </c>
      <c r="D172" s="31" t="s">
        <v>0</v>
      </c>
      <c r="E172" s="31" t="s">
        <v>132</v>
      </c>
      <c r="F172" s="31" t="s">
        <v>133</v>
      </c>
      <c r="G172" s="32" t="s">
        <v>134</v>
      </c>
      <c r="H172" s="178" t="s">
        <v>1</v>
      </c>
    </row>
    <row r="173" spans="1:8" x14ac:dyDescent="0.2">
      <c r="A173" s="1" t="s">
        <v>16</v>
      </c>
      <c r="B173" s="184" t="s">
        <v>254</v>
      </c>
      <c r="C173" s="220"/>
      <c r="D173" s="89"/>
      <c r="E173" s="89"/>
      <c r="F173" s="168"/>
      <c r="G173" s="259"/>
      <c r="H173" s="167"/>
    </row>
    <row r="174" spans="1:8" x14ac:dyDescent="0.2">
      <c r="A174" s="1" t="s">
        <v>16</v>
      </c>
      <c r="B174" s="184" t="s">
        <v>254</v>
      </c>
      <c r="C174" s="220"/>
      <c r="D174" s="166" t="s">
        <v>261</v>
      </c>
      <c r="E174" s="89"/>
      <c r="F174" s="169"/>
      <c r="G174" s="259"/>
      <c r="H174" s="26"/>
    </row>
    <row r="175" spans="1:8" ht="33.75" x14ac:dyDescent="0.2">
      <c r="A175" s="1" t="s">
        <v>16</v>
      </c>
      <c r="B175" s="184" t="s">
        <v>254</v>
      </c>
      <c r="C175" s="202" t="s">
        <v>6</v>
      </c>
      <c r="D175" s="171" t="s">
        <v>255</v>
      </c>
      <c r="E175" s="148" t="s">
        <v>2</v>
      </c>
      <c r="F175" s="172">
        <v>2</v>
      </c>
      <c r="G175" s="259"/>
      <c r="H175" s="26">
        <f t="shared" ref="H175:H221" si="9">$F175*G175</f>
        <v>0</v>
      </c>
    </row>
    <row r="176" spans="1:8" x14ac:dyDescent="0.2">
      <c r="A176" s="1" t="s">
        <v>16</v>
      </c>
      <c r="B176" s="184" t="s">
        <v>254</v>
      </c>
      <c r="C176" s="202"/>
      <c r="D176" s="171"/>
      <c r="E176" s="148"/>
      <c r="F176" s="172"/>
      <c r="G176" s="259"/>
      <c r="H176" s="26"/>
    </row>
    <row r="177" spans="1:8" ht="33.75" x14ac:dyDescent="0.2">
      <c r="A177" s="1" t="s">
        <v>16</v>
      </c>
      <c r="B177" s="184" t="s">
        <v>254</v>
      </c>
      <c r="C177" s="202" t="s">
        <v>7</v>
      </c>
      <c r="D177" s="243" t="s">
        <v>407</v>
      </c>
      <c r="E177" s="148"/>
      <c r="F177" s="172"/>
      <c r="G177" s="259"/>
      <c r="H177" s="26"/>
    </row>
    <row r="178" spans="1:8" x14ac:dyDescent="0.2">
      <c r="A178" s="1" t="s">
        <v>16</v>
      </c>
      <c r="B178" s="184" t="s">
        <v>254</v>
      </c>
      <c r="C178" s="202"/>
      <c r="D178" s="243" t="s">
        <v>401</v>
      </c>
      <c r="E178" s="148" t="s">
        <v>2</v>
      </c>
      <c r="F178" s="172">
        <v>12</v>
      </c>
      <c r="G178" s="259"/>
      <c r="H178" s="26">
        <f t="shared" si="9"/>
        <v>0</v>
      </c>
    </row>
    <row r="179" spans="1:8" x14ac:dyDescent="0.2">
      <c r="A179" s="1" t="s">
        <v>16</v>
      </c>
      <c r="B179" s="184" t="s">
        <v>254</v>
      </c>
      <c r="C179" s="202"/>
      <c r="D179" s="89"/>
      <c r="E179" s="148"/>
      <c r="F179" s="172"/>
      <c r="G179" s="259"/>
      <c r="H179" s="26"/>
    </row>
    <row r="180" spans="1:8" ht="22.5" x14ac:dyDescent="0.2">
      <c r="A180" s="1" t="s">
        <v>16</v>
      </c>
      <c r="B180" s="184" t="s">
        <v>254</v>
      </c>
      <c r="C180" s="202" t="s">
        <v>8</v>
      </c>
      <c r="D180" s="161" t="s">
        <v>256</v>
      </c>
      <c r="E180" s="148" t="s">
        <v>2</v>
      </c>
      <c r="F180" s="172">
        <v>1</v>
      </c>
      <c r="G180" s="259"/>
      <c r="H180" s="26">
        <f t="shared" si="9"/>
        <v>0</v>
      </c>
    </row>
    <row r="181" spans="1:8" x14ac:dyDescent="0.2">
      <c r="A181" s="1" t="s">
        <v>16</v>
      </c>
      <c r="B181" s="184" t="s">
        <v>254</v>
      </c>
      <c r="C181" s="202"/>
      <c r="D181" s="89"/>
      <c r="E181" s="148"/>
      <c r="F181" s="172"/>
      <c r="G181" s="259"/>
      <c r="H181" s="26"/>
    </row>
    <row r="182" spans="1:8" ht="33.75" x14ac:dyDescent="0.2">
      <c r="A182" s="1" t="s">
        <v>16</v>
      </c>
      <c r="B182" s="184" t="s">
        <v>254</v>
      </c>
      <c r="C182" s="202" t="s">
        <v>9</v>
      </c>
      <c r="D182" s="159" t="s">
        <v>257</v>
      </c>
      <c r="E182" s="148"/>
      <c r="F182" s="172"/>
      <c r="G182" s="259"/>
      <c r="H182" s="26"/>
    </row>
    <row r="183" spans="1:8" x14ac:dyDescent="0.2">
      <c r="A183" s="1" t="s">
        <v>16</v>
      </c>
      <c r="B183" s="184" t="s">
        <v>254</v>
      </c>
      <c r="C183" s="202"/>
      <c r="D183" s="161" t="s">
        <v>242</v>
      </c>
      <c r="E183" s="148" t="s">
        <v>2</v>
      </c>
      <c r="F183" s="172">
        <v>2</v>
      </c>
      <c r="G183" s="259"/>
      <c r="H183" s="26">
        <f t="shared" si="9"/>
        <v>0</v>
      </c>
    </row>
    <row r="184" spans="1:8" x14ac:dyDescent="0.2">
      <c r="A184" s="1" t="s">
        <v>16</v>
      </c>
      <c r="B184" s="184" t="s">
        <v>254</v>
      </c>
      <c r="C184" s="202"/>
      <c r="D184" s="89"/>
      <c r="E184" s="148"/>
      <c r="F184" s="172"/>
      <c r="G184" s="259"/>
      <c r="H184" s="26"/>
    </row>
    <row r="185" spans="1:8" x14ac:dyDescent="0.2">
      <c r="A185" s="1" t="s">
        <v>16</v>
      </c>
      <c r="B185" s="184" t="s">
        <v>254</v>
      </c>
      <c r="C185" s="202"/>
      <c r="D185" s="166" t="s">
        <v>258</v>
      </c>
      <c r="E185" s="148"/>
      <c r="F185" s="172"/>
      <c r="G185" s="259"/>
      <c r="H185" s="26"/>
    </row>
    <row r="186" spans="1:8" ht="33.75" x14ac:dyDescent="0.2">
      <c r="A186" s="1" t="s">
        <v>16</v>
      </c>
      <c r="B186" s="184" t="s">
        <v>254</v>
      </c>
      <c r="C186" s="202" t="s">
        <v>10</v>
      </c>
      <c r="D186" s="171" t="s">
        <v>259</v>
      </c>
      <c r="E186" s="148" t="s">
        <v>2</v>
      </c>
      <c r="F186" s="172">
        <v>1</v>
      </c>
      <c r="G186" s="259"/>
      <c r="H186" s="26">
        <f t="shared" si="9"/>
        <v>0</v>
      </c>
    </row>
    <row r="187" spans="1:8" x14ac:dyDescent="0.2">
      <c r="A187" s="1" t="s">
        <v>16</v>
      </c>
      <c r="B187" s="184" t="s">
        <v>254</v>
      </c>
      <c r="C187" s="202"/>
      <c r="D187" s="171"/>
      <c r="E187" s="148"/>
      <c r="F187" s="172"/>
      <c r="G187" s="259"/>
      <c r="H187" s="26"/>
    </row>
    <row r="188" spans="1:8" ht="22.5" x14ac:dyDescent="0.2">
      <c r="A188" s="1" t="s">
        <v>16</v>
      </c>
      <c r="B188" s="184" t="s">
        <v>254</v>
      </c>
      <c r="C188" s="202" t="s">
        <v>11</v>
      </c>
      <c r="D188" s="171" t="s">
        <v>424</v>
      </c>
      <c r="E188" s="148" t="s">
        <v>2</v>
      </c>
      <c r="F188" s="172">
        <v>1</v>
      </c>
      <c r="G188" s="275"/>
      <c r="H188" s="26">
        <f t="shared" ref="H188" si="10">$F188*G188</f>
        <v>0</v>
      </c>
    </row>
    <row r="189" spans="1:8" x14ac:dyDescent="0.2">
      <c r="A189" s="1" t="s">
        <v>16</v>
      </c>
      <c r="B189" s="184" t="s">
        <v>254</v>
      </c>
      <c r="C189" s="202"/>
      <c r="D189" s="171"/>
      <c r="E189" s="148"/>
      <c r="F189" s="172"/>
      <c r="G189" s="259"/>
      <c r="H189" s="26"/>
    </row>
    <row r="190" spans="1:8" ht="33.75" x14ac:dyDescent="0.2">
      <c r="A190" s="1" t="s">
        <v>16</v>
      </c>
      <c r="B190" s="184" t="s">
        <v>254</v>
      </c>
      <c r="C190" s="202" t="s">
        <v>12</v>
      </c>
      <c r="D190" s="243" t="s">
        <v>409</v>
      </c>
      <c r="E190" s="148" t="s">
        <v>2</v>
      </c>
      <c r="F190" s="172">
        <v>10</v>
      </c>
      <c r="G190" s="259"/>
      <c r="H190" s="26">
        <f t="shared" si="9"/>
        <v>0</v>
      </c>
    </row>
    <row r="191" spans="1:8" x14ac:dyDescent="0.2">
      <c r="A191" s="1" t="s">
        <v>16</v>
      </c>
      <c r="B191" s="184" t="s">
        <v>254</v>
      </c>
      <c r="C191" s="202"/>
      <c r="D191" s="89"/>
      <c r="E191" s="148"/>
      <c r="F191" s="172"/>
      <c r="G191" s="259"/>
      <c r="H191" s="26"/>
    </row>
    <row r="192" spans="1:8" ht="33.75" x14ac:dyDescent="0.2">
      <c r="A192" s="1" t="s">
        <v>16</v>
      </c>
      <c r="B192" s="184" t="s">
        <v>254</v>
      </c>
      <c r="C192" s="202" t="s">
        <v>13</v>
      </c>
      <c r="D192" s="159" t="s">
        <v>245</v>
      </c>
      <c r="E192" s="148"/>
      <c r="F192" s="172"/>
      <c r="G192" s="259"/>
      <c r="H192" s="26"/>
    </row>
    <row r="193" spans="1:8" x14ac:dyDescent="0.2">
      <c r="A193" s="1" t="s">
        <v>16</v>
      </c>
      <c r="B193" s="184" t="s">
        <v>254</v>
      </c>
      <c r="C193" s="202"/>
      <c r="D193" s="161" t="s">
        <v>242</v>
      </c>
      <c r="E193" s="148" t="s">
        <v>2</v>
      </c>
      <c r="F193" s="172">
        <v>1</v>
      </c>
      <c r="G193" s="259"/>
      <c r="H193" s="26">
        <f t="shared" si="9"/>
        <v>0</v>
      </c>
    </row>
    <row r="194" spans="1:8" x14ac:dyDescent="0.2">
      <c r="A194" s="1" t="s">
        <v>16</v>
      </c>
      <c r="B194" s="184" t="s">
        <v>254</v>
      </c>
      <c r="C194" s="202"/>
      <c r="D194" s="161" t="s">
        <v>260</v>
      </c>
      <c r="E194" s="148" t="s">
        <v>2</v>
      </c>
      <c r="F194" s="172">
        <v>1</v>
      </c>
      <c r="G194" s="259"/>
      <c r="H194" s="26">
        <f t="shared" si="9"/>
        <v>0</v>
      </c>
    </row>
    <row r="195" spans="1:8" x14ac:dyDescent="0.2">
      <c r="A195" s="1" t="s">
        <v>16</v>
      </c>
      <c r="B195" s="184" t="s">
        <v>254</v>
      </c>
      <c r="C195" s="202"/>
      <c r="D195" s="89"/>
      <c r="E195" s="148"/>
      <c r="F195" s="172"/>
      <c r="G195" s="259"/>
      <c r="H195" s="26"/>
    </row>
    <row r="196" spans="1:8" x14ac:dyDescent="0.2">
      <c r="A196" s="1" t="s">
        <v>16</v>
      </c>
      <c r="B196" s="184" t="s">
        <v>254</v>
      </c>
      <c r="C196" s="202"/>
      <c r="D196" s="166" t="s">
        <v>262</v>
      </c>
      <c r="E196" s="148"/>
      <c r="F196" s="172"/>
      <c r="G196" s="259"/>
      <c r="H196" s="26"/>
    </row>
    <row r="197" spans="1:8" ht="33.75" x14ac:dyDescent="0.2">
      <c r="A197" s="1" t="s">
        <v>16</v>
      </c>
      <c r="B197" s="184" t="s">
        <v>254</v>
      </c>
      <c r="C197" s="202" t="s">
        <v>14</v>
      </c>
      <c r="D197" s="171" t="s">
        <v>263</v>
      </c>
      <c r="E197" s="148" t="s">
        <v>2</v>
      </c>
      <c r="F197" s="172">
        <v>2</v>
      </c>
      <c r="G197" s="259"/>
      <c r="H197" s="26">
        <f t="shared" si="9"/>
        <v>0</v>
      </c>
    </row>
    <row r="198" spans="1:8" x14ac:dyDescent="0.2">
      <c r="A198" s="1" t="s">
        <v>16</v>
      </c>
      <c r="B198" s="184" t="s">
        <v>254</v>
      </c>
      <c r="C198" s="202"/>
      <c r="D198" s="89"/>
      <c r="E198" s="148"/>
      <c r="F198" s="172"/>
      <c r="G198" s="259"/>
      <c r="H198" s="26"/>
    </row>
    <row r="199" spans="1:8" ht="33.75" x14ac:dyDescent="0.2">
      <c r="A199" s="1" t="s">
        <v>16</v>
      </c>
      <c r="B199" s="184" t="s">
        <v>254</v>
      </c>
      <c r="C199" s="202" t="s">
        <v>139</v>
      </c>
      <c r="D199" s="159" t="s">
        <v>245</v>
      </c>
      <c r="E199" s="148"/>
      <c r="F199" s="172"/>
      <c r="G199" s="259"/>
      <c r="H199" s="26"/>
    </row>
    <row r="200" spans="1:8" x14ac:dyDescent="0.2">
      <c r="A200" s="1" t="s">
        <v>16</v>
      </c>
      <c r="B200" s="184" t="s">
        <v>254</v>
      </c>
      <c r="C200" s="202"/>
      <c r="D200" s="161" t="s">
        <v>236</v>
      </c>
      <c r="E200" s="148" t="s">
        <v>2</v>
      </c>
      <c r="F200" s="172">
        <v>2</v>
      </c>
      <c r="G200" s="259"/>
      <c r="H200" s="26">
        <f t="shared" si="9"/>
        <v>0</v>
      </c>
    </row>
    <row r="201" spans="1:8" x14ac:dyDescent="0.2">
      <c r="A201" s="1" t="s">
        <v>16</v>
      </c>
      <c r="B201" s="184" t="s">
        <v>254</v>
      </c>
      <c r="C201" s="202"/>
      <c r="D201" s="161"/>
      <c r="E201" s="148"/>
      <c r="F201" s="172"/>
      <c r="G201" s="259"/>
      <c r="H201" s="26"/>
    </row>
    <row r="202" spans="1:8" ht="33.75" x14ac:dyDescent="0.2">
      <c r="A202" s="1" t="s">
        <v>16</v>
      </c>
      <c r="B202" s="184" t="s">
        <v>254</v>
      </c>
      <c r="C202" s="202" t="s">
        <v>305</v>
      </c>
      <c r="D202" s="243" t="s">
        <v>410</v>
      </c>
      <c r="E202" s="148" t="s">
        <v>2</v>
      </c>
      <c r="F202" s="172">
        <v>21</v>
      </c>
      <c r="G202" s="259"/>
      <c r="H202" s="26">
        <f t="shared" si="9"/>
        <v>0</v>
      </c>
    </row>
    <row r="203" spans="1:8" x14ac:dyDescent="0.2">
      <c r="A203" s="1" t="s">
        <v>16</v>
      </c>
      <c r="B203" s="184" t="s">
        <v>254</v>
      </c>
      <c r="C203" s="202"/>
      <c r="D203" s="89"/>
      <c r="E203" s="148"/>
      <c r="F203" s="172"/>
      <c r="G203" s="259"/>
      <c r="H203" s="26"/>
    </row>
    <row r="204" spans="1:8" x14ac:dyDescent="0.2">
      <c r="A204" s="1" t="s">
        <v>16</v>
      </c>
      <c r="B204" s="184" t="s">
        <v>254</v>
      </c>
      <c r="C204" s="202"/>
      <c r="D204" s="166" t="s">
        <v>264</v>
      </c>
      <c r="E204" s="148"/>
      <c r="F204" s="172"/>
      <c r="G204" s="259"/>
      <c r="H204" s="26"/>
    </row>
    <row r="205" spans="1:8" ht="28.5" customHeight="1" x14ac:dyDescent="0.2">
      <c r="A205" s="1" t="s">
        <v>16</v>
      </c>
      <c r="B205" s="184" t="s">
        <v>254</v>
      </c>
      <c r="C205" s="202" t="s">
        <v>306</v>
      </c>
      <c r="D205" s="171" t="s">
        <v>265</v>
      </c>
      <c r="E205" s="148" t="s">
        <v>197</v>
      </c>
      <c r="F205" s="172">
        <v>2</v>
      </c>
      <c r="G205" s="259"/>
      <c r="H205" s="26">
        <f t="shared" si="9"/>
        <v>0</v>
      </c>
    </row>
    <row r="206" spans="1:8" x14ac:dyDescent="0.2">
      <c r="A206" s="1" t="s">
        <v>16</v>
      </c>
      <c r="B206" s="184" t="s">
        <v>254</v>
      </c>
      <c r="C206" s="202"/>
      <c r="D206" s="171"/>
      <c r="E206" s="148"/>
      <c r="F206" s="172"/>
      <c r="G206" s="259"/>
      <c r="H206" s="26"/>
    </row>
    <row r="207" spans="1:8" x14ac:dyDescent="0.2">
      <c r="A207" s="1" t="s">
        <v>16</v>
      </c>
      <c r="B207" s="184" t="s">
        <v>254</v>
      </c>
      <c r="C207" s="202" t="s">
        <v>307</v>
      </c>
      <c r="D207" s="171" t="s">
        <v>425</v>
      </c>
      <c r="E207" s="148" t="s">
        <v>2</v>
      </c>
      <c r="F207" s="172">
        <v>2</v>
      </c>
      <c r="G207" s="275"/>
      <c r="H207" s="26">
        <f t="shared" ref="H207" si="11">$F207*G207</f>
        <v>0</v>
      </c>
    </row>
    <row r="208" spans="1:8" ht="12.75" customHeight="1" x14ac:dyDescent="0.2">
      <c r="A208" s="1" t="s">
        <v>16</v>
      </c>
      <c r="B208" s="184" t="s">
        <v>254</v>
      </c>
      <c r="C208" s="202"/>
      <c r="D208" s="171"/>
      <c r="E208" s="148"/>
      <c r="F208" s="172"/>
      <c r="G208" s="259"/>
      <c r="H208" s="26"/>
    </row>
    <row r="209" spans="1:8" ht="36.75" customHeight="1" x14ac:dyDescent="0.2">
      <c r="A209" s="1" t="s">
        <v>16</v>
      </c>
      <c r="B209" s="184" t="s">
        <v>254</v>
      </c>
      <c r="C209" s="202" t="s">
        <v>308</v>
      </c>
      <c r="D209" s="243" t="s">
        <v>411</v>
      </c>
      <c r="E209" s="148" t="s">
        <v>2</v>
      </c>
      <c r="F209" s="172">
        <v>40</v>
      </c>
      <c r="G209" s="259"/>
      <c r="H209" s="26">
        <f t="shared" si="9"/>
        <v>0</v>
      </c>
    </row>
    <row r="210" spans="1:8" x14ac:dyDescent="0.2">
      <c r="A210" s="1" t="s">
        <v>16</v>
      </c>
      <c r="B210" s="184" t="s">
        <v>254</v>
      </c>
      <c r="C210" s="202"/>
      <c r="D210" s="89"/>
      <c r="E210" s="148"/>
      <c r="F210" s="172"/>
      <c r="G210" s="259"/>
      <c r="H210" s="26"/>
    </row>
    <row r="211" spans="1:8" x14ac:dyDescent="0.2">
      <c r="A211" s="1" t="s">
        <v>16</v>
      </c>
      <c r="B211" s="184" t="s">
        <v>254</v>
      </c>
      <c r="C211" s="202"/>
      <c r="D211" s="166" t="s">
        <v>266</v>
      </c>
      <c r="E211" s="148"/>
      <c r="F211" s="172"/>
      <c r="G211" s="259"/>
      <c r="H211" s="26"/>
    </row>
    <row r="212" spans="1:8" ht="33.75" x14ac:dyDescent="0.2">
      <c r="A212" s="1" t="s">
        <v>16</v>
      </c>
      <c r="B212" s="184" t="s">
        <v>254</v>
      </c>
      <c r="C212" s="202" t="s">
        <v>309</v>
      </c>
      <c r="D212" s="171" t="s">
        <v>267</v>
      </c>
      <c r="E212" s="148" t="s">
        <v>2</v>
      </c>
      <c r="F212" s="172">
        <v>2</v>
      </c>
      <c r="G212" s="259"/>
      <c r="H212" s="26">
        <f t="shared" si="9"/>
        <v>0</v>
      </c>
    </row>
    <row r="213" spans="1:8" x14ac:dyDescent="0.2">
      <c r="A213" s="1" t="s">
        <v>16</v>
      </c>
      <c r="B213" s="184" t="s">
        <v>254</v>
      </c>
      <c r="C213" s="202"/>
      <c r="D213" s="243"/>
      <c r="E213" s="148"/>
      <c r="F213" s="172"/>
      <c r="G213" s="259"/>
      <c r="H213" s="26"/>
    </row>
    <row r="214" spans="1:8" x14ac:dyDescent="0.2">
      <c r="A214" s="1" t="s">
        <v>16</v>
      </c>
      <c r="B214" s="184" t="s">
        <v>254</v>
      </c>
      <c r="C214" s="202" t="s">
        <v>398</v>
      </c>
      <c r="D214" s="171" t="s">
        <v>425</v>
      </c>
      <c r="E214" s="148" t="s">
        <v>2</v>
      </c>
      <c r="F214" s="172">
        <v>2</v>
      </c>
      <c r="G214" s="275"/>
      <c r="H214" s="26">
        <f t="shared" ref="H214" si="12">$F214*G214</f>
        <v>0</v>
      </c>
    </row>
    <row r="215" spans="1:8" x14ac:dyDescent="0.2">
      <c r="A215" s="1" t="s">
        <v>16</v>
      </c>
      <c r="B215" s="184" t="s">
        <v>254</v>
      </c>
      <c r="C215" s="202"/>
      <c r="D215" s="89"/>
      <c r="E215" s="148"/>
      <c r="F215" s="172"/>
      <c r="G215" s="259"/>
      <c r="H215" s="26"/>
    </row>
    <row r="216" spans="1:8" x14ac:dyDescent="0.2">
      <c r="A216" s="1" t="s">
        <v>16</v>
      </c>
      <c r="B216" s="184" t="s">
        <v>254</v>
      </c>
      <c r="C216" s="202"/>
      <c r="D216" s="166" t="s">
        <v>268</v>
      </c>
      <c r="E216" s="148"/>
      <c r="F216" s="172"/>
      <c r="G216" s="259"/>
      <c r="H216" s="26"/>
    </row>
    <row r="217" spans="1:8" ht="22.5" x14ac:dyDescent="0.2">
      <c r="A217" s="1" t="s">
        <v>16</v>
      </c>
      <c r="B217" s="184" t="s">
        <v>254</v>
      </c>
      <c r="C217" s="202" t="s">
        <v>403</v>
      </c>
      <c r="D217" s="147" t="s">
        <v>256</v>
      </c>
      <c r="E217" s="114" t="s">
        <v>2</v>
      </c>
      <c r="F217" s="170">
        <v>1</v>
      </c>
      <c r="G217" s="259"/>
      <c r="H217" s="26">
        <f t="shared" si="9"/>
        <v>0</v>
      </c>
    </row>
    <row r="218" spans="1:8" x14ac:dyDescent="0.2">
      <c r="A218" s="1" t="s">
        <v>16</v>
      </c>
      <c r="B218" s="184" t="s">
        <v>254</v>
      </c>
      <c r="C218" s="202"/>
      <c r="D218" s="123"/>
      <c r="E218" s="114"/>
      <c r="F218" s="170"/>
      <c r="G218" s="259"/>
      <c r="H218" s="26"/>
    </row>
    <row r="219" spans="1:8" ht="33.75" x14ac:dyDescent="0.2">
      <c r="A219" s="1" t="s">
        <v>16</v>
      </c>
      <c r="B219" s="184" t="s">
        <v>254</v>
      </c>
      <c r="C219" s="202" t="s">
        <v>404</v>
      </c>
      <c r="D219" s="150" t="s">
        <v>269</v>
      </c>
      <c r="E219" s="96"/>
      <c r="F219" s="181"/>
      <c r="G219" s="259"/>
      <c r="H219" s="26"/>
    </row>
    <row r="220" spans="1:8" x14ac:dyDescent="0.2">
      <c r="A220" s="1" t="s">
        <v>16</v>
      </c>
      <c r="B220" s="184" t="s">
        <v>254</v>
      </c>
      <c r="C220" s="202"/>
      <c r="D220" s="147" t="s">
        <v>252</v>
      </c>
      <c r="E220" s="96" t="s">
        <v>2</v>
      </c>
      <c r="F220" s="181">
        <v>2</v>
      </c>
      <c r="G220" s="259"/>
      <c r="H220" s="26">
        <f t="shared" si="9"/>
        <v>0</v>
      </c>
    </row>
    <row r="221" spans="1:8" x14ac:dyDescent="0.2">
      <c r="A221" s="1" t="s">
        <v>16</v>
      </c>
      <c r="B221" s="184" t="s">
        <v>254</v>
      </c>
      <c r="C221" s="202"/>
      <c r="D221" s="147" t="s">
        <v>270</v>
      </c>
      <c r="E221" s="96" t="s">
        <v>2</v>
      </c>
      <c r="F221" s="181">
        <v>1</v>
      </c>
      <c r="G221" s="259"/>
      <c r="H221" s="26">
        <f t="shared" si="9"/>
        <v>0</v>
      </c>
    </row>
    <row r="222" spans="1:8" x14ac:dyDescent="0.2">
      <c r="A222" s="1" t="s">
        <v>16</v>
      </c>
      <c r="B222" s="184" t="s">
        <v>254</v>
      </c>
      <c r="C222" s="202"/>
      <c r="D222" s="147"/>
      <c r="E222" s="96"/>
      <c r="F222" s="181"/>
      <c r="G222" s="259"/>
      <c r="H222" s="26"/>
    </row>
    <row r="223" spans="1:8" x14ac:dyDescent="0.2">
      <c r="A223" s="1" t="s">
        <v>16</v>
      </c>
      <c r="B223" s="184" t="s">
        <v>254</v>
      </c>
      <c r="C223" s="202" t="s">
        <v>405</v>
      </c>
      <c r="D223" s="147" t="s">
        <v>426</v>
      </c>
      <c r="E223" s="114" t="s">
        <v>2</v>
      </c>
      <c r="F223" s="170">
        <v>1</v>
      </c>
      <c r="G223" s="275"/>
      <c r="H223" s="26">
        <f t="shared" ref="H223" si="13">$F223*G223</f>
        <v>0</v>
      </c>
    </row>
    <row r="224" spans="1:8" x14ac:dyDescent="0.2">
      <c r="A224" s="1" t="s">
        <v>16</v>
      </c>
      <c r="B224" s="184" t="s">
        <v>254</v>
      </c>
      <c r="C224" s="202"/>
      <c r="D224" s="147"/>
      <c r="E224" s="96"/>
      <c r="F224" s="181"/>
      <c r="G224" s="259"/>
      <c r="H224" s="26"/>
    </row>
    <row r="225" spans="1:8" ht="22.5" x14ac:dyDescent="0.2">
      <c r="A225" s="1" t="s">
        <v>16</v>
      </c>
      <c r="B225" s="184" t="s">
        <v>254</v>
      </c>
      <c r="C225" s="202" t="s">
        <v>406</v>
      </c>
      <c r="D225" s="243" t="s">
        <v>427</v>
      </c>
      <c r="E225" s="96" t="s">
        <v>2</v>
      </c>
      <c r="F225" s="181">
        <v>1</v>
      </c>
      <c r="G225" s="275"/>
      <c r="H225" s="26">
        <f t="shared" ref="H225" si="14">$F225*G225</f>
        <v>0</v>
      </c>
    </row>
    <row r="226" spans="1:8" ht="12" thickBot="1" x14ac:dyDescent="0.25">
      <c r="A226" s="1" t="s">
        <v>16</v>
      </c>
      <c r="B226" s="184" t="s">
        <v>254</v>
      </c>
      <c r="C226" s="202"/>
      <c r="D226" s="110"/>
      <c r="E226" s="96"/>
      <c r="F226" s="96"/>
      <c r="G226" s="252"/>
      <c r="H226" s="26"/>
    </row>
    <row r="227" spans="1:8" ht="12" thickBot="1" x14ac:dyDescent="0.25">
      <c r="A227" s="244" t="s">
        <v>20</v>
      </c>
      <c r="B227" s="184" t="s">
        <v>20</v>
      </c>
      <c r="C227" s="237"/>
      <c r="D227" s="65" t="s">
        <v>86</v>
      </c>
      <c r="E227" s="66"/>
      <c r="F227" s="66"/>
      <c r="G227" s="67"/>
      <c r="H227" s="206">
        <f>SUM(H175:H226)</f>
        <v>0</v>
      </c>
    </row>
    <row r="228" spans="1:8" x14ac:dyDescent="0.2">
      <c r="A228" s="1" t="s">
        <v>16</v>
      </c>
      <c r="B228" s="184" t="s">
        <v>272</v>
      </c>
      <c r="C228" s="238"/>
      <c r="D228" s="137"/>
      <c r="E228" s="138"/>
      <c r="F228" s="138"/>
      <c r="G228" s="199"/>
      <c r="H228" s="210"/>
    </row>
    <row r="229" spans="1:8" x14ac:dyDescent="0.2">
      <c r="A229" s="1" t="s">
        <v>16</v>
      </c>
      <c r="B229" s="184" t="s">
        <v>272</v>
      </c>
      <c r="C229" s="216" t="s">
        <v>160</v>
      </c>
      <c r="D229" s="235" t="s">
        <v>271</v>
      </c>
      <c r="E229" s="25"/>
      <c r="F229" s="195"/>
      <c r="G229" s="249"/>
      <c r="H229" s="26"/>
    </row>
    <row r="230" spans="1:8" x14ac:dyDescent="0.2">
      <c r="A230" s="1" t="s">
        <v>16</v>
      </c>
      <c r="B230" s="184" t="s">
        <v>272</v>
      </c>
      <c r="C230" s="217" t="s">
        <v>5</v>
      </c>
      <c r="D230" s="31" t="s">
        <v>0</v>
      </c>
      <c r="E230" s="173" t="s">
        <v>132</v>
      </c>
      <c r="F230" s="173" t="s">
        <v>133</v>
      </c>
      <c r="G230" s="32" t="s">
        <v>134</v>
      </c>
      <c r="H230" s="178" t="s">
        <v>1</v>
      </c>
    </row>
    <row r="231" spans="1:8" x14ac:dyDescent="0.2">
      <c r="A231" s="1" t="s">
        <v>16</v>
      </c>
      <c r="B231" s="184" t="s">
        <v>272</v>
      </c>
      <c r="C231" s="202"/>
      <c r="D231" s="89"/>
      <c r="E231" s="148"/>
      <c r="F231" s="179"/>
      <c r="G231" s="167"/>
      <c r="H231" s="167"/>
    </row>
    <row r="232" spans="1:8" x14ac:dyDescent="0.2">
      <c r="A232" s="1" t="s">
        <v>16</v>
      </c>
      <c r="B232" s="184" t="s">
        <v>272</v>
      </c>
      <c r="C232" s="202"/>
      <c r="D232" s="174" t="s">
        <v>273</v>
      </c>
      <c r="E232" s="148"/>
      <c r="F232" s="172"/>
      <c r="G232" s="259"/>
      <c r="H232" s="167"/>
    </row>
    <row r="233" spans="1:8" ht="33.75" x14ac:dyDescent="0.2">
      <c r="A233" s="1" t="s">
        <v>16</v>
      </c>
      <c r="B233" s="184" t="s">
        <v>272</v>
      </c>
      <c r="C233" s="202" t="s">
        <v>6</v>
      </c>
      <c r="D233" s="163" t="s">
        <v>274</v>
      </c>
      <c r="E233" s="148" t="s">
        <v>2</v>
      </c>
      <c r="F233" s="172">
        <v>2</v>
      </c>
      <c r="G233" s="259"/>
      <c r="H233" s="26">
        <f t="shared" ref="H233:H273" si="15">$F233*G233</f>
        <v>0</v>
      </c>
    </row>
    <row r="234" spans="1:8" x14ac:dyDescent="0.2">
      <c r="A234" s="1" t="s">
        <v>16</v>
      </c>
      <c r="B234" s="184" t="s">
        <v>272</v>
      </c>
      <c r="C234" s="202"/>
      <c r="D234" s="163"/>
      <c r="E234" s="148"/>
      <c r="F234" s="172"/>
      <c r="G234" s="259"/>
      <c r="H234" s="26"/>
    </row>
    <row r="235" spans="1:8" ht="22.5" x14ac:dyDescent="0.2">
      <c r="A235" s="1" t="s">
        <v>16</v>
      </c>
      <c r="B235" s="184" t="s">
        <v>272</v>
      </c>
      <c r="C235" s="202" t="s">
        <v>7</v>
      </c>
      <c r="D235" s="176" t="s">
        <v>412</v>
      </c>
      <c r="E235" s="148"/>
      <c r="F235" s="172"/>
      <c r="G235" s="259"/>
      <c r="H235" s="26"/>
    </row>
    <row r="236" spans="1:8" x14ac:dyDescent="0.2">
      <c r="A236" s="1" t="s">
        <v>16</v>
      </c>
      <c r="B236" s="184" t="s">
        <v>272</v>
      </c>
      <c r="C236" s="202"/>
      <c r="D236" s="176" t="s">
        <v>401</v>
      </c>
      <c r="E236" s="148" t="s">
        <v>2</v>
      </c>
      <c r="F236" s="172">
        <v>36</v>
      </c>
      <c r="G236" s="259"/>
      <c r="H236" s="26">
        <f t="shared" si="15"/>
        <v>0</v>
      </c>
    </row>
    <row r="237" spans="1:8" x14ac:dyDescent="0.2">
      <c r="A237" s="1" t="s">
        <v>16</v>
      </c>
      <c r="B237" s="184" t="s">
        <v>272</v>
      </c>
      <c r="C237" s="202"/>
      <c r="D237" s="176"/>
      <c r="E237" s="148"/>
      <c r="F237" s="172"/>
      <c r="G237" s="259"/>
      <c r="H237" s="26"/>
    </row>
    <row r="238" spans="1:8" ht="22.5" x14ac:dyDescent="0.2">
      <c r="A238" s="1" t="s">
        <v>16</v>
      </c>
      <c r="B238" s="184" t="s">
        <v>272</v>
      </c>
      <c r="C238" s="202" t="s">
        <v>8</v>
      </c>
      <c r="D238" s="157" t="s">
        <v>275</v>
      </c>
      <c r="E238" s="148" t="s">
        <v>2</v>
      </c>
      <c r="F238" s="172">
        <v>2</v>
      </c>
      <c r="G238" s="259"/>
      <c r="H238" s="26">
        <f t="shared" si="15"/>
        <v>0</v>
      </c>
    </row>
    <row r="239" spans="1:8" x14ac:dyDescent="0.2">
      <c r="A239" s="1" t="s">
        <v>16</v>
      </c>
      <c r="B239" s="184" t="s">
        <v>272</v>
      </c>
      <c r="C239" s="202"/>
      <c r="D239" s="89"/>
      <c r="E239" s="148"/>
      <c r="F239" s="172"/>
      <c r="G239" s="259"/>
      <c r="H239" s="26"/>
    </row>
    <row r="240" spans="1:8" ht="33.75" x14ac:dyDescent="0.2">
      <c r="A240" s="1" t="s">
        <v>16</v>
      </c>
      <c r="B240" s="184" t="s">
        <v>272</v>
      </c>
      <c r="C240" s="202" t="s">
        <v>9</v>
      </c>
      <c r="D240" s="161" t="s">
        <v>276</v>
      </c>
      <c r="E240" s="148"/>
      <c r="F240" s="172"/>
      <c r="G240" s="259"/>
      <c r="H240" s="26"/>
    </row>
    <row r="241" spans="1:8" x14ac:dyDescent="0.2">
      <c r="A241" s="1" t="s">
        <v>16</v>
      </c>
      <c r="B241" s="184" t="s">
        <v>272</v>
      </c>
      <c r="C241" s="202"/>
      <c r="D241" s="161" t="s">
        <v>277</v>
      </c>
      <c r="E241" s="148" t="s">
        <v>2</v>
      </c>
      <c r="F241" s="172">
        <v>3</v>
      </c>
      <c r="G241" s="259"/>
      <c r="H241" s="26">
        <f t="shared" si="15"/>
        <v>0</v>
      </c>
    </row>
    <row r="242" spans="1:8" x14ac:dyDescent="0.2">
      <c r="A242" s="1" t="s">
        <v>16</v>
      </c>
      <c r="B242" s="184" t="s">
        <v>272</v>
      </c>
      <c r="C242" s="202"/>
      <c r="D242" s="161" t="s">
        <v>278</v>
      </c>
      <c r="E242" s="148" t="s">
        <v>2</v>
      </c>
      <c r="F242" s="172">
        <v>1</v>
      </c>
      <c r="G242" s="259"/>
      <c r="H242" s="26">
        <f t="shared" si="15"/>
        <v>0</v>
      </c>
    </row>
    <row r="243" spans="1:8" x14ac:dyDescent="0.2">
      <c r="A243" s="1" t="s">
        <v>16</v>
      </c>
      <c r="B243" s="184" t="s">
        <v>272</v>
      </c>
      <c r="C243" s="202"/>
      <c r="D243" s="243"/>
      <c r="E243" s="148"/>
      <c r="F243" s="172"/>
      <c r="G243" s="259"/>
      <c r="H243" s="26"/>
    </row>
    <row r="244" spans="1:8" ht="33.75" x14ac:dyDescent="0.2">
      <c r="A244" s="1" t="s">
        <v>16</v>
      </c>
      <c r="B244" s="184" t="s">
        <v>272</v>
      </c>
      <c r="C244" s="202" t="s">
        <v>10</v>
      </c>
      <c r="D244" s="163" t="s">
        <v>428</v>
      </c>
      <c r="E244" s="148" t="s">
        <v>197</v>
      </c>
      <c r="F244" s="172">
        <v>1</v>
      </c>
      <c r="G244" s="275"/>
      <c r="H244" s="26">
        <f>G244*F244</f>
        <v>0</v>
      </c>
    </row>
    <row r="245" spans="1:8" x14ac:dyDescent="0.2">
      <c r="A245" s="1" t="s">
        <v>16</v>
      </c>
      <c r="B245" s="184" t="s">
        <v>272</v>
      </c>
      <c r="C245" s="202"/>
      <c r="D245" s="243"/>
      <c r="E245" s="148"/>
      <c r="F245" s="172"/>
      <c r="G245" s="259"/>
      <c r="H245" s="26"/>
    </row>
    <row r="246" spans="1:8" x14ac:dyDescent="0.2">
      <c r="A246" s="1" t="s">
        <v>16</v>
      </c>
      <c r="B246" s="184" t="s">
        <v>272</v>
      </c>
      <c r="C246" s="202"/>
      <c r="D246" s="164" t="s">
        <v>279</v>
      </c>
      <c r="E246" s="148"/>
      <c r="F246" s="172"/>
      <c r="G246" s="259"/>
      <c r="H246" s="26"/>
    </row>
    <row r="247" spans="1:8" ht="22.5" x14ac:dyDescent="0.2">
      <c r="A247" s="1" t="s">
        <v>16</v>
      </c>
      <c r="B247" s="184" t="s">
        <v>272</v>
      </c>
      <c r="C247" s="202" t="s">
        <v>11</v>
      </c>
      <c r="D247" s="147" t="s">
        <v>256</v>
      </c>
      <c r="E247" s="148" t="s">
        <v>2</v>
      </c>
      <c r="F247" s="172">
        <v>1</v>
      </c>
      <c r="G247" s="259"/>
      <c r="H247" s="26">
        <f t="shared" si="15"/>
        <v>0</v>
      </c>
    </row>
    <row r="248" spans="1:8" x14ac:dyDescent="0.2">
      <c r="A248" s="1" t="s">
        <v>16</v>
      </c>
      <c r="B248" s="184" t="s">
        <v>272</v>
      </c>
      <c r="C248" s="202"/>
      <c r="D248" s="89"/>
      <c r="E248" s="148"/>
      <c r="F248" s="172"/>
      <c r="G248" s="259"/>
      <c r="H248" s="26"/>
    </row>
    <row r="249" spans="1:8" ht="22.5" x14ac:dyDescent="0.2">
      <c r="A249" s="1" t="s">
        <v>16</v>
      </c>
      <c r="B249" s="184" t="s">
        <v>272</v>
      </c>
      <c r="C249" s="202" t="s">
        <v>12</v>
      </c>
      <c r="D249" s="163" t="s">
        <v>280</v>
      </c>
      <c r="E249" s="148" t="s">
        <v>2</v>
      </c>
      <c r="F249" s="172">
        <v>2</v>
      </c>
      <c r="G249" s="259"/>
      <c r="H249" s="26">
        <f t="shared" si="15"/>
        <v>0</v>
      </c>
    </row>
    <row r="250" spans="1:8" x14ac:dyDescent="0.2">
      <c r="A250" s="1" t="s">
        <v>16</v>
      </c>
      <c r="B250" s="184" t="s">
        <v>272</v>
      </c>
      <c r="C250" s="202"/>
      <c r="D250" s="89"/>
      <c r="E250" s="148"/>
      <c r="F250" s="172"/>
      <c r="G250" s="259"/>
      <c r="H250" s="26"/>
    </row>
    <row r="251" spans="1:8" ht="33.75" x14ac:dyDescent="0.2">
      <c r="A251" s="1" t="s">
        <v>16</v>
      </c>
      <c r="B251" s="184" t="s">
        <v>272</v>
      </c>
      <c r="C251" s="202" t="s">
        <v>13</v>
      </c>
      <c r="D251" s="150" t="s">
        <v>269</v>
      </c>
      <c r="E251" s="148"/>
      <c r="F251" s="172"/>
      <c r="G251" s="259"/>
      <c r="H251" s="26"/>
    </row>
    <row r="252" spans="1:8" x14ac:dyDescent="0.2">
      <c r="A252" s="1" t="s">
        <v>16</v>
      </c>
      <c r="B252" s="184" t="s">
        <v>272</v>
      </c>
      <c r="C252" s="202"/>
      <c r="D252" s="147" t="s">
        <v>252</v>
      </c>
      <c r="E252" s="148" t="s">
        <v>2</v>
      </c>
      <c r="F252" s="172">
        <v>2</v>
      </c>
      <c r="G252" s="259"/>
      <c r="H252" s="26">
        <f t="shared" si="15"/>
        <v>0</v>
      </c>
    </row>
    <row r="253" spans="1:8" x14ac:dyDescent="0.2">
      <c r="A253" s="1" t="s">
        <v>16</v>
      </c>
      <c r="B253" s="184" t="s">
        <v>272</v>
      </c>
      <c r="C253" s="202"/>
      <c r="D253" s="147" t="s">
        <v>281</v>
      </c>
      <c r="E253" s="148" t="s">
        <v>2</v>
      </c>
      <c r="F253" s="172">
        <v>1</v>
      </c>
      <c r="G253" s="259"/>
      <c r="H253" s="26">
        <f t="shared" si="15"/>
        <v>0</v>
      </c>
    </row>
    <row r="254" spans="1:8" x14ac:dyDescent="0.2">
      <c r="A254" s="1" t="s">
        <v>16</v>
      </c>
      <c r="B254" s="184" t="s">
        <v>272</v>
      </c>
      <c r="C254" s="202"/>
      <c r="D254" s="89"/>
      <c r="E254" s="148"/>
      <c r="F254" s="172"/>
      <c r="G254" s="259"/>
      <c r="H254" s="26"/>
    </row>
    <row r="255" spans="1:8" x14ac:dyDescent="0.2">
      <c r="A255" s="1" t="s">
        <v>16</v>
      </c>
      <c r="B255" s="184" t="s">
        <v>272</v>
      </c>
      <c r="C255" s="202"/>
      <c r="D255" s="164" t="s">
        <v>282</v>
      </c>
      <c r="E255" s="148"/>
      <c r="F255" s="172"/>
      <c r="G255" s="259"/>
      <c r="H255" s="26"/>
    </row>
    <row r="256" spans="1:8" ht="36.75" customHeight="1" x14ac:dyDescent="0.2">
      <c r="A256" s="1" t="s">
        <v>16</v>
      </c>
      <c r="B256" s="184" t="s">
        <v>272</v>
      </c>
      <c r="C256" s="202" t="s">
        <v>14</v>
      </c>
      <c r="D256" s="163" t="s">
        <v>283</v>
      </c>
      <c r="E256" s="148" t="s">
        <v>2</v>
      </c>
      <c r="F256" s="172">
        <v>2</v>
      </c>
      <c r="G256" s="259"/>
      <c r="H256" s="26">
        <f t="shared" si="15"/>
        <v>0</v>
      </c>
    </row>
    <row r="257" spans="1:8" x14ac:dyDescent="0.2">
      <c r="A257" s="1" t="s">
        <v>16</v>
      </c>
      <c r="B257" s="184" t="s">
        <v>272</v>
      </c>
      <c r="C257" s="202"/>
      <c r="D257" s="163"/>
      <c r="E257" s="148"/>
      <c r="F257" s="172"/>
      <c r="G257" s="259"/>
      <c r="H257" s="26"/>
    </row>
    <row r="258" spans="1:8" ht="33.75" x14ac:dyDescent="0.2">
      <c r="A258" s="1" t="s">
        <v>16</v>
      </c>
      <c r="B258" s="184" t="s">
        <v>272</v>
      </c>
      <c r="C258" s="202" t="s">
        <v>139</v>
      </c>
      <c r="D258" s="176" t="s">
        <v>413</v>
      </c>
      <c r="E258" s="148"/>
      <c r="F258" s="172"/>
      <c r="G258" s="259"/>
      <c r="H258" s="26"/>
    </row>
    <row r="259" spans="1:8" x14ac:dyDescent="0.2">
      <c r="A259" s="1" t="s">
        <v>16</v>
      </c>
      <c r="B259" s="184" t="s">
        <v>272</v>
      </c>
      <c r="C259" s="202"/>
      <c r="D259" s="176" t="s">
        <v>414</v>
      </c>
      <c r="E259" s="148" t="s">
        <v>2</v>
      </c>
      <c r="F259" s="172">
        <v>36</v>
      </c>
      <c r="G259" s="259"/>
      <c r="H259" s="26">
        <f t="shared" si="15"/>
        <v>0</v>
      </c>
    </row>
    <row r="260" spans="1:8" x14ac:dyDescent="0.2">
      <c r="A260" s="1" t="s">
        <v>16</v>
      </c>
      <c r="B260" s="184" t="s">
        <v>272</v>
      </c>
      <c r="C260" s="202"/>
      <c r="D260" s="243"/>
      <c r="E260" s="148"/>
      <c r="F260" s="172"/>
      <c r="G260" s="259"/>
      <c r="H260" s="26"/>
    </row>
    <row r="261" spans="1:8" ht="22.5" x14ac:dyDescent="0.2">
      <c r="A261" s="1" t="s">
        <v>16</v>
      </c>
      <c r="B261" s="184" t="s">
        <v>272</v>
      </c>
      <c r="C261" s="202" t="s">
        <v>305</v>
      </c>
      <c r="D261" s="163" t="s">
        <v>429</v>
      </c>
      <c r="E261" s="148" t="s">
        <v>2</v>
      </c>
      <c r="F261" s="172">
        <v>1</v>
      </c>
      <c r="G261" s="275"/>
      <c r="H261" s="26">
        <f t="shared" ref="H261" si="16">$F261*G261</f>
        <v>0</v>
      </c>
    </row>
    <row r="262" spans="1:8" x14ac:dyDescent="0.2">
      <c r="A262" s="1" t="s">
        <v>16</v>
      </c>
      <c r="B262" s="184" t="s">
        <v>272</v>
      </c>
      <c r="C262" s="202"/>
      <c r="D262" s="89"/>
      <c r="E262" s="148"/>
      <c r="F262" s="172"/>
      <c r="G262" s="259"/>
      <c r="H262" s="26"/>
    </row>
    <row r="263" spans="1:8" x14ac:dyDescent="0.2">
      <c r="A263" s="1" t="s">
        <v>16</v>
      </c>
      <c r="B263" s="184" t="s">
        <v>272</v>
      </c>
      <c r="C263" s="202"/>
      <c r="D263" s="166" t="s">
        <v>284</v>
      </c>
      <c r="E263" s="148"/>
      <c r="F263" s="172"/>
      <c r="G263" s="259"/>
      <c r="H263" s="26"/>
    </row>
    <row r="264" spans="1:8" ht="22.5" x14ac:dyDescent="0.2">
      <c r="A264" s="1" t="s">
        <v>16</v>
      </c>
      <c r="B264" s="184" t="s">
        <v>272</v>
      </c>
      <c r="C264" s="202" t="s">
        <v>306</v>
      </c>
      <c r="D264" s="147" t="s">
        <v>256</v>
      </c>
      <c r="E264" s="148" t="s">
        <v>2</v>
      </c>
      <c r="F264" s="172">
        <v>1</v>
      </c>
      <c r="G264" s="259"/>
      <c r="H264" s="26">
        <f t="shared" si="15"/>
        <v>0</v>
      </c>
    </row>
    <row r="265" spans="1:8" x14ac:dyDescent="0.2">
      <c r="A265" s="1" t="s">
        <v>16</v>
      </c>
      <c r="B265" s="184" t="s">
        <v>272</v>
      </c>
      <c r="C265" s="202"/>
      <c r="D265" s="89"/>
      <c r="E265" s="148"/>
      <c r="F265" s="172"/>
      <c r="G265" s="259"/>
      <c r="H265" s="26"/>
    </row>
    <row r="266" spans="1:8" ht="22.5" x14ac:dyDescent="0.2">
      <c r="A266" s="1" t="s">
        <v>16</v>
      </c>
      <c r="B266" s="184" t="s">
        <v>272</v>
      </c>
      <c r="C266" s="202" t="s">
        <v>307</v>
      </c>
      <c r="D266" s="163" t="s">
        <v>285</v>
      </c>
      <c r="E266" s="148" t="s">
        <v>2</v>
      </c>
      <c r="F266" s="172">
        <v>2</v>
      </c>
      <c r="G266" s="259"/>
      <c r="H266" s="26">
        <f t="shared" si="15"/>
        <v>0</v>
      </c>
    </row>
    <row r="267" spans="1:8" x14ac:dyDescent="0.2">
      <c r="A267" s="1" t="s">
        <v>16</v>
      </c>
      <c r="B267" s="184" t="s">
        <v>272</v>
      </c>
      <c r="C267" s="202"/>
      <c r="D267" s="89"/>
      <c r="E267" s="148"/>
      <c r="F267" s="172"/>
      <c r="G267" s="259"/>
      <c r="H267" s="26"/>
    </row>
    <row r="268" spans="1:8" ht="22.5" x14ac:dyDescent="0.2">
      <c r="A268" s="1" t="s">
        <v>16</v>
      </c>
      <c r="B268" s="184" t="s">
        <v>272</v>
      </c>
      <c r="C268" s="202" t="s">
        <v>308</v>
      </c>
      <c r="D268" s="163" t="s">
        <v>286</v>
      </c>
      <c r="E268" s="148" t="s">
        <v>2</v>
      </c>
      <c r="F268" s="172">
        <v>1</v>
      </c>
      <c r="G268" s="259"/>
      <c r="H268" s="26">
        <f t="shared" si="15"/>
        <v>0</v>
      </c>
    </row>
    <row r="269" spans="1:8" x14ac:dyDescent="0.2">
      <c r="A269" s="1" t="s">
        <v>16</v>
      </c>
      <c r="B269" s="184" t="s">
        <v>272</v>
      </c>
      <c r="C269" s="202"/>
      <c r="D269" s="89"/>
      <c r="E269" s="148"/>
      <c r="F269" s="172"/>
      <c r="G269" s="259"/>
      <c r="H269" s="26"/>
    </row>
    <row r="270" spans="1:8" x14ac:dyDescent="0.2">
      <c r="A270" s="1" t="s">
        <v>16</v>
      </c>
      <c r="B270" s="184" t="s">
        <v>272</v>
      </c>
      <c r="C270" s="202"/>
      <c r="D270" s="166" t="s">
        <v>287</v>
      </c>
      <c r="E270" s="148"/>
      <c r="F270" s="172"/>
      <c r="G270" s="259"/>
      <c r="H270" s="26"/>
    </row>
    <row r="271" spans="1:8" ht="33" customHeight="1" x14ac:dyDescent="0.2">
      <c r="A271" s="1" t="s">
        <v>16</v>
      </c>
      <c r="B271" s="184" t="s">
        <v>272</v>
      </c>
      <c r="C271" s="202" t="s">
        <v>309</v>
      </c>
      <c r="D271" s="163" t="s">
        <v>288</v>
      </c>
      <c r="E271" s="148" t="s">
        <v>2</v>
      </c>
      <c r="F271" s="172">
        <v>2</v>
      </c>
      <c r="G271" s="259"/>
      <c r="H271" s="26">
        <f t="shared" si="15"/>
        <v>0</v>
      </c>
    </row>
    <row r="272" spans="1:8" x14ac:dyDescent="0.2">
      <c r="A272" s="1" t="s">
        <v>16</v>
      </c>
      <c r="B272" s="184" t="s">
        <v>272</v>
      </c>
      <c r="C272" s="202"/>
      <c r="D272" s="89"/>
      <c r="E272" s="148"/>
      <c r="F272" s="172"/>
      <c r="G272" s="259"/>
      <c r="H272" s="26"/>
    </row>
    <row r="273" spans="1:8" ht="22.5" x14ac:dyDescent="0.2">
      <c r="A273" s="1" t="s">
        <v>16</v>
      </c>
      <c r="B273" s="184" t="s">
        <v>272</v>
      </c>
      <c r="C273" s="202" t="s">
        <v>398</v>
      </c>
      <c r="D273" s="147" t="s">
        <v>289</v>
      </c>
      <c r="E273" s="148" t="s">
        <v>2</v>
      </c>
      <c r="F273" s="172">
        <v>1</v>
      </c>
      <c r="G273" s="259"/>
      <c r="H273" s="26">
        <f t="shared" si="15"/>
        <v>0</v>
      </c>
    </row>
    <row r="274" spans="1:8" x14ac:dyDescent="0.2">
      <c r="A274" s="1" t="s">
        <v>16</v>
      </c>
      <c r="B274" s="184" t="s">
        <v>272</v>
      </c>
      <c r="C274" s="202"/>
      <c r="D274" s="176"/>
      <c r="E274" s="25"/>
      <c r="F274" s="180"/>
      <c r="G274" s="259"/>
      <c r="H274" s="26"/>
    </row>
    <row r="275" spans="1:8" x14ac:dyDescent="0.2">
      <c r="A275" s="1" t="s">
        <v>16</v>
      </c>
      <c r="B275" s="184" t="s">
        <v>272</v>
      </c>
      <c r="C275" s="202"/>
      <c r="D275" s="166" t="s">
        <v>430</v>
      </c>
      <c r="E275" s="148"/>
      <c r="F275" s="172"/>
      <c r="G275" s="275"/>
      <c r="H275" s="26"/>
    </row>
    <row r="276" spans="1:8" ht="33.75" x14ac:dyDescent="0.2">
      <c r="A276" s="1" t="s">
        <v>16</v>
      </c>
      <c r="B276" s="184" t="s">
        <v>272</v>
      </c>
      <c r="C276" s="202" t="s">
        <v>403</v>
      </c>
      <c r="D276" s="163" t="s">
        <v>431</v>
      </c>
      <c r="E276" s="148" t="s">
        <v>2</v>
      </c>
      <c r="F276" s="172">
        <v>1</v>
      </c>
      <c r="G276" s="275"/>
      <c r="H276" s="26">
        <f t="shared" ref="H276" si="17">$F276*G276</f>
        <v>0</v>
      </c>
    </row>
    <row r="277" spans="1:8" ht="12" thickBot="1" x14ac:dyDescent="0.25">
      <c r="A277" s="1" t="s">
        <v>16</v>
      </c>
      <c r="B277" s="184" t="s">
        <v>272</v>
      </c>
      <c r="C277" s="191"/>
      <c r="D277" s="144"/>
      <c r="E277" s="96"/>
      <c r="F277" s="181"/>
      <c r="G277" s="253"/>
      <c r="H277" s="26"/>
    </row>
    <row r="278" spans="1:8" ht="12" thickBot="1" x14ac:dyDescent="0.25">
      <c r="A278" s="1" t="s">
        <v>20</v>
      </c>
      <c r="B278" s="184" t="s">
        <v>20</v>
      </c>
      <c r="C278" s="237"/>
      <c r="D278" s="65" t="s">
        <v>164</v>
      </c>
      <c r="E278" s="66"/>
      <c r="F278" s="182"/>
      <c r="G278" s="188"/>
      <c r="H278" s="206">
        <f>SUM(H233:H277)</f>
        <v>0</v>
      </c>
    </row>
    <row r="279" spans="1:8" x14ac:dyDescent="0.2">
      <c r="A279" s="1" t="s">
        <v>16</v>
      </c>
      <c r="B279" s="184" t="s">
        <v>290</v>
      </c>
      <c r="C279" s="184"/>
      <c r="D279" s="141"/>
      <c r="E279" s="25"/>
      <c r="F279" s="138"/>
      <c r="G279" s="177"/>
      <c r="H279" s="187"/>
    </row>
    <row r="280" spans="1:8" x14ac:dyDescent="0.2">
      <c r="A280" s="1" t="s">
        <v>16</v>
      </c>
      <c r="B280" s="184" t="s">
        <v>290</v>
      </c>
      <c r="C280" s="216" t="s">
        <v>173</v>
      </c>
      <c r="D280" s="272" t="s">
        <v>293</v>
      </c>
      <c r="E280" s="25"/>
      <c r="F280" s="195"/>
      <c r="G280" s="249"/>
      <c r="H280" s="26"/>
    </row>
    <row r="281" spans="1:8" x14ac:dyDescent="0.2">
      <c r="A281" s="1" t="s">
        <v>16</v>
      </c>
      <c r="B281" s="184" t="s">
        <v>290</v>
      </c>
      <c r="C281" s="217" t="s">
        <v>5</v>
      </c>
      <c r="D281" s="31" t="s">
        <v>0</v>
      </c>
      <c r="E281" s="173" t="s">
        <v>132</v>
      </c>
      <c r="F281" s="183" t="s">
        <v>133</v>
      </c>
      <c r="G281" s="178" t="s">
        <v>134</v>
      </c>
      <c r="H281" s="178" t="s">
        <v>1</v>
      </c>
    </row>
    <row r="282" spans="1:8" x14ac:dyDescent="0.2">
      <c r="A282" s="1" t="s">
        <v>16</v>
      </c>
      <c r="B282" s="184" t="s">
        <v>290</v>
      </c>
      <c r="C282" s="202"/>
      <c r="D282" s="116"/>
      <c r="E282" s="96"/>
      <c r="F282" s="170"/>
      <c r="G282" s="258"/>
      <c r="H282" s="26"/>
    </row>
    <row r="283" spans="1:8" ht="33.75" x14ac:dyDescent="0.2">
      <c r="A283" s="1" t="s">
        <v>16</v>
      </c>
      <c r="B283" s="184" t="s">
        <v>290</v>
      </c>
      <c r="C283" s="202" t="s">
        <v>6</v>
      </c>
      <c r="D283" s="163" t="s">
        <v>291</v>
      </c>
      <c r="E283" s="96" t="s">
        <v>2</v>
      </c>
      <c r="F283" s="170">
        <v>2</v>
      </c>
      <c r="G283" s="258"/>
      <c r="H283" s="26">
        <f t="shared" ref="H283:H288" si="18">$F283*G283</f>
        <v>0</v>
      </c>
    </row>
    <row r="284" spans="1:8" x14ac:dyDescent="0.2">
      <c r="A284" s="1" t="s">
        <v>16</v>
      </c>
      <c r="B284" s="184" t="s">
        <v>290</v>
      </c>
      <c r="C284" s="202"/>
      <c r="D284" s="163"/>
      <c r="E284" s="96"/>
      <c r="F284" s="170"/>
      <c r="G284" s="258"/>
      <c r="H284" s="26"/>
    </row>
    <row r="285" spans="1:8" ht="22.5" x14ac:dyDescent="0.2">
      <c r="A285" s="1" t="s">
        <v>16</v>
      </c>
      <c r="B285" s="184" t="s">
        <v>290</v>
      </c>
      <c r="C285" s="202" t="s">
        <v>7</v>
      </c>
      <c r="D285" s="176" t="s">
        <v>415</v>
      </c>
      <c r="E285" s="96"/>
      <c r="F285" s="170"/>
      <c r="G285" s="258"/>
      <c r="H285" s="26"/>
    </row>
    <row r="286" spans="1:8" x14ac:dyDescent="0.2">
      <c r="A286" s="1" t="s">
        <v>16</v>
      </c>
      <c r="B286" s="184" t="s">
        <v>290</v>
      </c>
      <c r="C286" s="202"/>
      <c r="D286" s="176" t="s">
        <v>401</v>
      </c>
      <c r="E286" s="96" t="s">
        <v>2</v>
      </c>
      <c r="F286" s="170">
        <v>18</v>
      </c>
      <c r="G286" s="258"/>
      <c r="H286" s="26">
        <f t="shared" si="18"/>
        <v>0</v>
      </c>
    </row>
    <row r="287" spans="1:8" x14ac:dyDescent="0.2">
      <c r="A287" s="1" t="s">
        <v>16</v>
      </c>
      <c r="B287" s="184" t="s">
        <v>290</v>
      </c>
      <c r="C287" s="202"/>
      <c r="D287" s="176"/>
      <c r="E287" s="96"/>
      <c r="F287" s="170"/>
      <c r="G287" s="258"/>
      <c r="H287" s="26"/>
    </row>
    <row r="288" spans="1:8" x14ac:dyDescent="0.2">
      <c r="A288" s="1" t="s">
        <v>16</v>
      </c>
      <c r="B288" s="184" t="s">
        <v>290</v>
      </c>
      <c r="C288" s="202" t="s">
        <v>8</v>
      </c>
      <c r="D288" s="147" t="s">
        <v>292</v>
      </c>
      <c r="E288" s="96" t="s">
        <v>2</v>
      </c>
      <c r="F288" s="181">
        <v>1</v>
      </c>
      <c r="G288" s="258"/>
      <c r="H288" s="26">
        <f t="shared" si="18"/>
        <v>0</v>
      </c>
    </row>
    <row r="289" spans="1:8" ht="12" thickBot="1" x14ac:dyDescent="0.25">
      <c r="A289" s="1" t="s">
        <v>16</v>
      </c>
      <c r="B289" s="184" t="s">
        <v>290</v>
      </c>
      <c r="C289" s="202"/>
      <c r="D289" s="110"/>
      <c r="E289" s="96"/>
      <c r="F289" s="181"/>
      <c r="G289" s="253"/>
      <c r="H289" s="26"/>
    </row>
    <row r="290" spans="1:8" ht="12" thickBot="1" x14ac:dyDescent="0.25">
      <c r="A290" s="1" t="s">
        <v>20</v>
      </c>
      <c r="B290" s="184" t="s">
        <v>20</v>
      </c>
      <c r="C290" s="237"/>
      <c r="D290" s="65" t="s">
        <v>174</v>
      </c>
      <c r="E290" s="66"/>
      <c r="F290" s="66"/>
      <c r="G290" s="189"/>
      <c r="H290" s="206">
        <f>SUM(H283:H289)</f>
        <v>0</v>
      </c>
    </row>
    <row r="291" spans="1:8" x14ac:dyDescent="0.2">
      <c r="A291" s="1" t="s">
        <v>16</v>
      </c>
      <c r="B291" s="184" t="s">
        <v>349</v>
      </c>
      <c r="C291" s="184"/>
      <c r="D291" s="141"/>
      <c r="E291" s="25"/>
      <c r="F291" s="138"/>
      <c r="G291" s="177"/>
      <c r="H291" s="187"/>
    </row>
    <row r="292" spans="1:8" x14ac:dyDescent="0.2">
      <c r="A292" s="1" t="s">
        <v>16</v>
      </c>
      <c r="B292" s="184" t="s">
        <v>349</v>
      </c>
      <c r="C292" s="216" t="s">
        <v>310</v>
      </c>
      <c r="D292" s="272" t="s">
        <v>311</v>
      </c>
      <c r="E292" s="25"/>
      <c r="F292" s="195"/>
      <c r="G292" s="249"/>
      <c r="H292" s="26"/>
    </row>
    <row r="293" spans="1:8" x14ac:dyDescent="0.2">
      <c r="A293" s="1" t="s">
        <v>16</v>
      </c>
      <c r="B293" s="184" t="s">
        <v>349</v>
      </c>
      <c r="C293" s="217" t="s">
        <v>5</v>
      </c>
      <c r="D293" s="31" t="s">
        <v>0</v>
      </c>
      <c r="E293" s="173" t="s">
        <v>132</v>
      </c>
      <c r="F293" s="183" t="s">
        <v>133</v>
      </c>
      <c r="G293" s="178" t="s">
        <v>134</v>
      </c>
      <c r="H293" s="178" t="s">
        <v>1</v>
      </c>
    </row>
    <row r="294" spans="1:8" x14ac:dyDescent="0.2">
      <c r="A294" s="1" t="s">
        <v>16</v>
      </c>
      <c r="B294" s="184" t="s">
        <v>349</v>
      </c>
      <c r="C294" s="202"/>
      <c r="D294" s="116"/>
      <c r="E294" s="96"/>
      <c r="F294" s="170"/>
      <c r="G294" s="258"/>
      <c r="H294" s="26"/>
    </row>
    <row r="295" spans="1:8" ht="48" customHeight="1" x14ac:dyDescent="0.2">
      <c r="A295" s="1" t="s">
        <v>16</v>
      </c>
      <c r="B295" s="184" t="s">
        <v>349</v>
      </c>
      <c r="C295" s="202" t="s">
        <v>6</v>
      </c>
      <c r="D295" s="190" t="s">
        <v>312</v>
      </c>
      <c r="E295" s="96" t="s">
        <v>2</v>
      </c>
      <c r="F295" s="170">
        <v>6</v>
      </c>
      <c r="G295" s="260"/>
      <c r="H295" s="26">
        <f t="shared" ref="H295:H297" si="19">$F295*G295</f>
        <v>0</v>
      </c>
    </row>
    <row r="296" spans="1:8" x14ac:dyDescent="0.2">
      <c r="A296" s="1" t="s">
        <v>16</v>
      </c>
      <c r="B296" s="184" t="s">
        <v>349</v>
      </c>
      <c r="C296" s="202"/>
      <c r="D296" s="110"/>
      <c r="E296" s="96"/>
      <c r="F296" s="181"/>
      <c r="G296" s="260"/>
      <c r="H296" s="26"/>
    </row>
    <row r="297" spans="1:8" ht="48.75" customHeight="1" x14ac:dyDescent="0.2">
      <c r="A297" s="1" t="s">
        <v>16</v>
      </c>
      <c r="B297" s="184" t="s">
        <v>349</v>
      </c>
      <c r="C297" s="202" t="s">
        <v>7</v>
      </c>
      <c r="D297" s="147" t="s">
        <v>313</v>
      </c>
      <c r="E297" s="96" t="s">
        <v>2</v>
      </c>
      <c r="F297" s="181">
        <v>2</v>
      </c>
      <c r="G297" s="260"/>
      <c r="H297" s="26">
        <f t="shared" si="19"/>
        <v>0</v>
      </c>
    </row>
    <row r="298" spans="1:8" x14ac:dyDescent="0.2">
      <c r="A298" s="1" t="s">
        <v>16</v>
      </c>
      <c r="B298" s="184" t="s">
        <v>349</v>
      </c>
      <c r="C298" s="202"/>
      <c r="D298" s="123"/>
      <c r="E298" s="96"/>
      <c r="F298" s="181"/>
      <c r="G298" s="260"/>
      <c r="H298" s="26"/>
    </row>
    <row r="299" spans="1:8" ht="22.5" x14ac:dyDescent="0.2">
      <c r="A299" s="1" t="s">
        <v>16</v>
      </c>
      <c r="B299" s="184" t="s">
        <v>349</v>
      </c>
      <c r="C299" s="202" t="s">
        <v>8</v>
      </c>
      <c r="D299" s="157" t="s">
        <v>314</v>
      </c>
      <c r="E299" s="96"/>
      <c r="F299" s="181"/>
      <c r="G299" s="260"/>
      <c r="H299" s="26"/>
    </row>
    <row r="300" spans="1:8" x14ac:dyDescent="0.2">
      <c r="A300" s="1" t="s">
        <v>16</v>
      </c>
      <c r="B300" s="184" t="s">
        <v>349</v>
      </c>
      <c r="C300" s="202"/>
      <c r="D300" s="157" t="s">
        <v>315</v>
      </c>
      <c r="E300" s="96" t="s">
        <v>2</v>
      </c>
      <c r="F300" s="181">
        <v>2</v>
      </c>
      <c r="G300" s="260"/>
      <c r="H300" s="26">
        <f t="shared" ref="H300:H301" si="20">$F300*G300</f>
        <v>0</v>
      </c>
    </row>
    <row r="301" spans="1:8" x14ac:dyDescent="0.2">
      <c r="A301" s="1" t="s">
        <v>16</v>
      </c>
      <c r="B301" s="184" t="s">
        <v>349</v>
      </c>
      <c r="C301" s="191"/>
      <c r="D301" s="157" t="s">
        <v>316</v>
      </c>
      <c r="E301" s="25" t="s">
        <v>2</v>
      </c>
      <c r="F301" s="180">
        <v>8</v>
      </c>
      <c r="G301" s="260"/>
      <c r="H301" s="26">
        <f t="shared" si="20"/>
        <v>0</v>
      </c>
    </row>
    <row r="302" spans="1:8" ht="12" thickBot="1" x14ac:dyDescent="0.25">
      <c r="A302" s="1" t="s">
        <v>16</v>
      </c>
      <c r="B302" s="184" t="s">
        <v>349</v>
      </c>
      <c r="C302" s="191"/>
      <c r="D302" s="141"/>
      <c r="E302" s="25"/>
      <c r="F302" s="180"/>
      <c r="G302" s="261"/>
      <c r="H302" s="187"/>
    </row>
    <row r="303" spans="1:8" ht="12" thickBot="1" x14ac:dyDescent="0.25">
      <c r="A303" s="1" t="s">
        <v>20</v>
      </c>
      <c r="B303" s="184" t="s">
        <v>20</v>
      </c>
      <c r="C303" s="237"/>
      <c r="D303" s="65" t="s">
        <v>317</v>
      </c>
      <c r="E303" s="66"/>
      <c r="F303" s="66"/>
      <c r="G303" s="189"/>
      <c r="H303" s="206">
        <f>SUM(H295:H302)</f>
        <v>0</v>
      </c>
    </row>
    <row r="304" spans="1:8" x14ac:dyDescent="0.2">
      <c r="A304" s="1" t="s">
        <v>16</v>
      </c>
      <c r="B304" s="184" t="s">
        <v>350</v>
      </c>
      <c r="C304" s="184"/>
      <c r="D304" s="141"/>
      <c r="E304" s="25"/>
      <c r="F304" s="138"/>
      <c r="G304" s="177"/>
      <c r="H304" s="187"/>
    </row>
    <row r="305" spans="1:8" x14ac:dyDescent="0.2">
      <c r="A305" s="1" t="s">
        <v>16</v>
      </c>
      <c r="B305" s="184" t="s">
        <v>350</v>
      </c>
      <c r="C305" s="216" t="s">
        <v>319</v>
      </c>
      <c r="D305" s="272" t="s">
        <v>318</v>
      </c>
      <c r="E305" s="25"/>
      <c r="F305" s="195"/>
      <c r="G305" s="249"/>
      <c r="H305" s="26"/>
    </row>
    <row r="306" spans="1:8" x14ac:dyDescent="0.2">
      <c r="A306" s="1" t="s">
        <v>16</v>
      </c>
      <c r="B306" s="184" t="s">
        <v>350</v>
      </c>
      <c r="C306" s="217" t="s">
        <v>5</v>
      </c>
      <c r="D306" s="31" t="s">
        <v>0</v>
      </c>
      <c r="E306" s="173" t="s">
        <v>132</v>
      </c>
      <c r="F306" s="183" t="s">
        <v>133</v>
      </c>
      <c r="G306" s="178" t="s">
        <v>134</v>
      </c>
      <c r="H306" s="178" t="s">
        <v>1</v>
      </c>
    </row>
    <row r="307" spans="1:8" x14ac:dyDescent="0.2">
      <c r="A307" s="1" t="s">
        <v>16</v>
      </c>
      <c r="B307" s="184" t="s">
        <v>350</v>
      </c>
      <c r="C307" s="202"/>
      <c r="D307" s="116"/>
      <c r="E307" s="96"/>
      <c r="F307" s="170"/>
      <c r="G307" s="258"/>
      <c r="H307" s="26"/>
    </row>
    <row r="308" spans="1:8" ht="48.75" customHeight="1" x14ac:dyDescent="0.2">
      <c r="A308" s="1" t="s">
        <v>16</v>
      </c>
      <c r="B308" s="184" t="s">
        <v>350</v>
      </c>
      <c r="C308" s="202" t="s">
        <v>6</v>
      </c>
      <c r="D308" s="221" t="s">
        <v>218</v>
      </c>
      <c r="E308" s="96" t="s">
        <v>2</v>
      </c>
      <c r="F308" s="170">
        <v>4</v>
      </c>
      <c r="G308" s="260"/>
      <c r="H308" s="26">
        <f t="shared" ref="H308" si="21">$F308*G308</f>
        <v>0</v>
      </c>
    </row>
    <row r="309" spans="1:8" x14ac:dyDescent="0.2">
      <c r="A309" s="1" t="s">
        <v>16</v>
      </c>
      <c r="B309" s="184" t="s">
        <v>350</v>
      </c>
      <c r="C309" s="202"/>
      <c r="D309" s="110"/>
      <c r="E309" s="96"/>
      <c r="F309" s="181"/>
      <c r="G309" s="260"/>
      <c r="H309" s="26"/>
    </row>
    <row r="310" spans="1:8" ht="61.5" customHeight="1" x14ac:dyDescent="0.2">
      <c r="A310" s="1" t="s">
        <v>16</v>
      </c>
      <c r="B310" s="184" t="s">
        <v>350</v>
      </c>
      <c r="C310" s="202" t="s">
        <v>7</v>
      </c>
      <c r="D310" s="157" t="s">
        <v>321</v>
      </c>
      <c r="E310" s="96" t="s">
        <v>2</v>
      </c>
      <c r="F310" s="181">
        <v>6</v>
      </c>
      <c r="G310" s="260"/>
      <c r="H310" s="26">
        <f t="shared" ref="H310" si="22">$F310*G310</f>
        <v>0</v>
      </c>
    </row>
    <row r="311" spans="1:8" x14ac:dyDescent="0.2">
      <c r="A311" s="1" t="s">
        <v>16</v>
      </c>
      <c r="B311" s="184" t="s">
        <v>350</v>
      </c>
      <c r="C311" s="202"/>
      <c r="D311" s="123"/>
      <c r="E311" s="96"/>
      <c r="F311" s="181"/>
      <c r="G311" s="260"/>
      <c r="H311" s="26"/>
    </row>
    <row r="312" spans="1:8" ht="22.5" x14ac:dyDescent="0.2">
      <c r="A312" s="1" t="s">
        <v>16</v>
      </c>
      <c r="B312" s="184" t="s">
        <v>350</v>
      </c>
      <c r="C312" s="202" t="s">
        <v>8</v>
      </c>
      <c r="D312" s="149" t="s">
        <v>322</v>
      </c>
      <c r="E312" s="96"/>
      <c r="F312" s="181"/>
      <c r="G312" s="260"/>
      <c r="H312" s="26"/>
    </row>
    <row r="313" spans="1:8" x14ac:dyDescent="0.2">
      <c r="A313" s="1" t="s">
        <v>16</v>
      </c>
      <c r="B313" s="184" t="s">
        <v>350</v>
      </c>
      <c r="C313" s="202"/>
      <c r="D313" s="149" t="s">
        <v>323</v>
      </c>
      <c r="E313" s="96" t="s">
        <v>2</v>
      </c>
      <c r="F313" s="181">
        <v>2</v>
      </c>
      <c r="G313" s="260"/>
      <c r="H313" s="26">
        <f t="shared" ref="H313:H320" si="23">$F313*G313</f>
        <v>0</v>
      </c>
    </row>
    <row r="314" spans="1:8" x14ac:dyDescent="0.2">
      <c r="A314" s="1" t="s">
        <v>16</v>
      </c>
      <c r="B314" s="184" t="s">
        <v>350</v>
      </c>
      <c r="C314" s="191"/>
      <c r="D314" s="149" t="s">
        <v>324</v>
      </c>
      <c r="E314" s="25" t="s">
        <v>2</v>
      </c>
      <c r="F314" s="180">
        <v>1</v>
      </c>
      <c r="G314" s="260"/>
      <c r="H314" s="26">
        <f t="shared" si="23"/>
        <v>0</v>
      </c>
    </row>
    <row r="315" spans="1:8" x14ac:dyDescent="0.2">
      <c r="A315" s="1" t="s">
        <v>16</v>
      </c>
      <c r="B315" s="184" t="s">
        <v>350</v>
      </c>
      <c r="C315" s="191"/>
      <c r="D315" s="149" t="s">
        <v>325</v>
      </c>
      <c r="E315" s="25" t="s">
        <v>2</v>
      </c>
      <c r="F315" s="180">
        <v>1</v>
      </c>
      <c r="G315" s="260"/>
      <c r="H315" s="26">
        <f t="shared" si="23"/>
        <v>0</v>
      </c>
    </row>
    <row r="316" spans="1:8" x14ac:dyDescent="0.2">
      <c r="A316" s="1" t="s">
        <v>16</v>
      </c>
      <c r="B316" s="184" t="s">
        <v>350</v>
      </c>
      <c r="C316" s="191"/>
      <c r="D316" s="149" t="s">
        <v>326</v>
      </c>
      <c r="E316" s="25" t="s">
        <v>2</v>
      </c>
      <c r="F316" s="180">
        <v>3</v>
      </c>
      <c r="G316" s="260"/>
      <c r="H316" s="26">
        <f t="shared" si="23"/>
        <v>0</v>
      </c>
    </row>
    <row r="317" spans="1:8" x14ac:dyDescent="0.2">
      <c r="A317" s="1" t="s">
        <v>16</v>
      </c>
      <c r="B317" s="184" t="s">
        <v>350</v>
      </c>
      <c r="C317" s="191"/>
      <c r="D317" s="141"/>
      <c r="E317" s="25"/>
      <c r="F317" s="180"/>
      <c r="G317" s="260"/>
      <c r="H317" s="26"/>
    </row>
    <row r="318" spans="1:8" ht="22.5" x14ac:dyDescent="0.2">
      <c r="A318" s="1" t="s">
        <v>16</v>
      </c>
      <c r="B318" s="184" t="s">
        <v>350</v>
      </c>
      <c r="C318" s="191" t="s">
        <v>9</v>
      </c>
      <c r="D318" s="222" t="s">
        <v>327</v>
      </c>
      <c r="E318" s="25"/>
      <c r="F318" s="180"/>
      <c r="G318" s="260"/>
      <c r="H318" s="26"/>
    </row>
    <row r="319" spans="1:8" x14ac:dyDescent="0.2">
      <c r="A319" s="1" t="s">
        <v>16</v>
      </c>
      <c r="B319" s="184" t="s">
        <v>350</v>
      </c>
      <c r="C319" s="191"/>
      <c r="D319" s="222" t="s">
        <v>328</v>
      </c>
      <c r="E319" s="25" t="s">
        <v>2</v>
      </c>
      <c r="F319" s="180">
        <v>1</v>
      </c>
      <c r="G319" s="260"/>
      <c r="H319" s="26">
        <f t="shared" si="23"/>
        <v>0</v>
      </c>
    </row>
    <row r="320" spans="1:8" x14ac:dyDescent="0.2">
      <c r="A320" s="1" t="s">
        <v>16</v>
      </c>
      <c r="B320" s="184" t="s">
        <v>350</v>
      </c>
      <c r="C320" s="191"/>
      <c r="D320" s="222" t="s">
        <v>329</v>
      </c>
      <c r="E320" s="25" t="s">
        <v>2</v>
      </c>
      <c r="F320" s="180">
        <v>4</v>
      </c>
      <c r="G320" s="260"/>
      <c r="H320" s="26">
        <f t="shared" si="23"/>
        <v>0</v>
      </c>
    </row>
    <row r="321" spans="1:8" ht="12" thickBot="1" x14ac:dyDescent="0.25">
      <c r="A321" s="1" t="s">
        <v>16</v>
      </c>
      <c r="B321" s="184" t="s">
        <v>350</v>
      </c>
      <c r="C321" s="224"/>
      <c r="D321" s="176"/>
      <c r="E321" s="25"/>
      <c r="F321" s="223"/>
      <c r="G321" s="261"/>
      <c r="H321" s="187"/>
    </row>
    <row r="322" spans="1:8" ht="12" thickBot="1" x14ac:dyDescent="0.25">
      <c r="A322" s="1" t="s">
        <v>20</v>
      </c>
      <c r="B322" s="184" t="s">
        <v>20</v>
      </c>
      <c r="C322" s="237"/>
      <c r="D322" s="65" t="s">
        <v>320</v>
      </c>
      <c r="E322" s="66"/>
      <c r="F322" s="66"/>
      <c r="G322" s="189"/>
      <c r="H322" s="206">
        <f>SUM(H308:H321)</f>
        <v>0</v>
      </c>
    </row>
    <row r="323" spans="1:8" x14ac:dyDescent="0.2">
      <c r="A323" s="1" t="s">
        <v>16</v>
      </c>
      <c r="B323" s="184" t="s">
        <v>351</v>
      </c>
      <c r="C323" s="184"/>
      <c r="D323" s="141"/>
      <c r="E323" s="25"/>
      <c r="F323" s="138"/>
      <c r="G323" s="177"/>
      <c r="H323" s="187"/>
    </row>
    <row r="324" spans="1:8" x14ac:dyDescent="0.2">
      <c r="A324" s="1" t="s">
        <v>16</v>
      </c>
      <c r="B324" s="184" t="s">
        <v>351</v>
      </c>
      <c r="C324" s="216" t="s">
        <v>331</v>
      </c>
      <c r="D324" s="272" t="s">
        <v>330</v>
      </c>
      <c r="E324" s="25"/>
      <c r="F324" s="195"/>
      <c r="G324" s="249"/>
      <c r="H324" s="26"/>
    </row>
    <row r="325" spans="1:8" x14ac:dyDescent="0.2">
      <c r="A325" s="1" t="s">
        <v>16</v>
      </c>
      <c r="B325" s="184" t="s">
        <v>351</v>
      </c>
      <c r="C325" s="217" t="s">
        <v>5</v>
      </c>
      <c r="D325" s="31" t="s">
        <v>0</v>
      </c>
      <c r="E325" s="173" t="s">
        <v>132</v>
      </c>
      <c r="F325" s="183" t="s">
        <v>133</v>
      </c>
      <c r="G325" s="178" t="s">
        <v>134</v>
      </c>
      <c r="H325" s="178" t="s">
        <v>1</v>
      </c>
    </row>
    <row r="326" spans="1:8" x14ac:dyDescent="0.2">
      <c r="A326" s="1" t="s">
        <v>16</v>
      </c>
      <c r="B326" s="184" t="s">
        <v>351</v>
      </c>
      <c r="C326" s="202"/>
      <c r="D326" s="116"/>
      <c r="E326" s="96"/>
      <c r="F326" s="170"/>
      <c r="G326" s="260"/>
      <c r="H326" s="26"/>
    </row>
    <row r="327" spans="1:8" ht="33.75" x14ac:dyDescent="0.2">
      <c r="A327" s="1" t="s">
        <v>16</v>
      </c>
      <c r="B327" s="184" t="s">
        <v>351</v>
      </c>
      <c r="C327" s="202" t="s">
        <v>6</v>
      </c>
      <c r="D327" s="147" t="s">
        <v>332</v>
      </c>
      <c r="E327" s="96" t="s">
        <v>2</v>
      </c>
      <c r="F327" s="170">
        <v>1</v>
      </c>
      <c r="G327" s="260"/>
      <c r="H327" s="26">
        <f t="shared" ref="H327" si="24">$F327*G327</f>
        <v>0</v>
      </c>
    </row>
    <row r="328" spans="1:8" x14ac:dyDescent="0.2">
      <c r="A328" s="1" t="s">
        <v>16</v>
      </c>
      <c r="B328" s="184" t="s">
        <v>351</v>
      </c>
      <c r="C328" s="202"/>
      <c r="D328" s="110"/>
      <c r="E328" s="96"/>
      <c r="F328" s="181"/>
      <c r="G328" s="260"/>
      <c r="H328" s="26"/>
    </row>
    <row r="329" spans="1:8" ht="22.5" x14ac:dyDescent="0.2">
      <c r="A329" s="1" t="s">
        <v>16</v>
      </c>
      <c r="B329" s="184" t="s">
        <v>351</v>
      </c>
      <c r="C329" s="202" t="s">
        <v>7</v>
      </c>
      <c r="D329" s="157" t="s">
        <v>185</v>
      </c>
      <c r="E329" s="96"/>
      <c r="F329" s="181"/>
      <c r="G329" s="260"/>
      <c r="H329" s="26"/>
    </row>
    <row r="330" spans="1:8" x14ac:dyDescent="0.2">
      <c r="A330" s="1" t="s">
        <v>16</v>
      </c>
      <c r="B330" s="184" t="s">
        <v>351</v>
      </c>
      <c r="C330" s="202"/>
      <c r="D330" s="157" t="s">
        <v>201</v>
      </c>
      <c r="E330" s="96" t="s">
        <v>2</v>
      </c>
      <c r="F330" s="181">
        <v>2</v>
      </c>
      <c r="G330" s="260"/>
      <c r="H330" s="26">
        <f t="shared" ref="H330:H335" si="25">$F330*G330</f>
        <v>0</v>
      </c>
    </row>
    <row r="331" spans="1:8" x14ac:dyDescent="0.2">
      <c r="A331" s="1" t="s">
        <v>16</v>
      </c>
      <c r="B331" s="184" t="s">
        <v>351</v>
      </c>
      <c r="C331" s="202"/>
      <c r="D331" s="157" t="s">
        <v>202</v>
      </c>
      <c r="E331" s="96" t="s">
        <v>2</v>
      </c>
      <c r="F331" s="181">
        <v>6</v>
      </c>
      <c r="G331" s="260"/>
      <c r="H331" s="26">
        <f t="shared" si="25"/>
        <v>0</v>
      </c>
    </row>
    <row r="332" spans="1:8" x14ac:dyDescent="0.2">
      <c r="A332" s="1" t="s">
        <v>16</v>
      </c>
      <c r="B332" s="184" t="s">
        <v>351</v>
      </c>
      <c r="C332" s="202"/>
      <c r="D332" s="149"/>
      <c r="E332" s="96"/>
      <c r="F332" s="181"/>
      <c r="G332" s="260"/>
      <c r="H332" s="26"/>
    </row>
    <row r="333" spans="1:8" ht="60.75" customHeight="1" x14ac:dyDescent="0.2">
      <c r="A333" s="1" t="s">
        <v>16</v>
      </c>
      <c r="B333" s="184" t="s">
        <v>351</v>
      </c>
      <c r="C333" s="191" t="s">
        <v>8</v>
      </c>
      <c r="D333" s="147" t="s">
        <v>333</v>
      </c>
      <c r="E333" s="25" t="s">
        <v>2</v>
      </c>
      <c r="F333" s="180">
        <v>22</v>
      </c>
      <c r="G333" s="260"/>
      <c r="H333" s="26">
        <f t="shared" si="25"/>
        <v>0</v>
      </c>
    </row>
    <row r="334" spans="1:8" ht="12.2" customHeight="1" x14ac:dyDescent="0.2">
      <c r="A334" s="1" t="s">
        <v>16</v>
      </c>
      <c r="B334" s="184" t="s">
        <v>351</v>
      </c>
      <c r="C334" s="191"/>
      <c r="D334" s="147"/>
      <c r="E334" s="25"/>
      <c r="F334" s="180"/>
      <c r="G334" s="260"/>
      <c r="H334" s="26"/>
    </row>
    <row r="335" spans="1:8" ht="48" customHeight="1" x14ac:dyDescent="0.2">
      <c r="A335" s="1" t="s">
        <v>16</v>
      </c>
      <c r="B335" s="184" t="s">
        <v>351</v>
      </c>
      <c r="C335" s="191" t="s">
        <v>9</v>
      </c>
      <c r="D335" s="175" t="s">
        <v>416</v>
      </c>
      <c r="E335" s="25" t="s">
        <v>197</v>
      </c>
      <c r="F335" s="180">
        <v>4</v>
      </c>
      <c r="G335" s="260"/>
      <c r="H335" s="26">
        <f t="shared" si="25"/>
        <v>0</v>
      </c>
    </row>
    <row r="336" spans="1:8" ht="12" thickBot="1" x14ac:dyDescent="0.25">
      <c r="A336" s="1" t="s">
        <v>16</v>
      </c>
      <c r="B336" s="184" t="s">
        <v>351</v>
      </c>
      <c r="C336" s="191"/>
      <c r="D336" s="141"/>
      <c r="E336" s="25"/>
      <c r="F336" s="223"/>
      <c r="G336" s="261"/>
      <c r="H336" s="187"/>
    </row>
    <row r="337" spans="1:8" ht="12" thickBot="1" x14ac:dyDescent="0.25">
      <c r="A337" s="1" t="s">
        <v>20</v>
      </c>
      <c r="B337" s="184" t="s">
        <v>20</v>
      </c>
      <c r="C337" s="237"/>
      <c r="D337" s="65" t="s">
        <v>320</v>
      </c>
      <c r="E337" s="66"/>
      <c r="F337" s="66"/>
      <c r="G337" s="189"/>
      <c r="H337" s="206">
        <f>SUM(H326:H336)</f>
        <v>0</v>
      </c>
    </row>
    <row r="338" spans="1:8" x14ac:dyDescent="0.2">
      <c r="A338" s="1" t="s">
        <v>16</v>
      </c>
      <c r="B338" s="184" t="s">
        <v>181</v>
      </c>
      <c r="C338" s="184"/>
      <c r="D338" s="141"/>
      <c r="E338" s="25"/>
      <c r="F338" s="138"/>
      <c r="G338" s="177"/>
      <c r="H338" s="187"/>
    </row>
    <row r="339" spans="1:8" x14ac:dyDescent="0.2">
      <c r="A339" s="1" t="s">
        <v>16</v>
      </c>
      <c r="B339" s="184" t="s">
        <v>181</v>
      </c>
      <c r="C339" s="216" t="s">
        <v>334</v>
      </c>
      <c r="D339" s="272" t="s">
        <v>390</v>
      </c>
      <c r="E339" s="25"/>
      <c r="F339" s="195"/>
      <c r="G339" s="249"/>
      <c r="H339" s="26"/>
    </row>
    <row r="340" spans="1:8" x14ac:dyDescent="0.2">
      <c r="A340" s="1" t="s">
        <v>16</v>
      </c>
      <c r="B340" s="184" t="s">
        <v>181</v>
      </c>
      <c r="C340" s="217" t="s">
        <v>5</v>
      </c>
      <c r="D340" s="31" t="s">
        <v>0</v>
      </c>
      <c r="E340" s="173" t="s">
        <v>132</v>
      </c>
      <c r="F340" s="183" t="s">
        <v>133</v>
      </c>
      <c r="G340" s="178" t="s">
        <v>134</v>
      </c>
      <c r="H340" s="178" t="s">
        <v>1</v>
      </c>
    </row>
    <row r="341" spans="1:8" x14ac:dyDescent="0.2">
      <c r="A341" s="1" t="s">
        <v>16</v>
      </c>
      <c r="B341" s="184" t="s">
        <v>181</v>
      </c>
      <c r="C341" s="202"/>
      <c r="D341" s="116"/>
      <c r="E341" s="96"/>
      <c r="F341" s="170"/>
      <c r="G341" s="258"/>
      <c r="H341" s="26"/>
    </row>
    <row r="342" spans="1:8" ht="60.75" customHeight="1" x14ac:dyDescent="0.2">
      <c r="A342" s="1" t="s">
        <v>16</v>
      </c>
      <c r="B342" s="184" t="s">
        <v>181</v>
      </c>
      <c r="C342" s="202" t="s">
        <v>6</v>
      </c>
      <c r="D342" s="147" t="s">
        <v>336</v>
      </c>
      <c r="E342" s="96" t="s">
        <v>2</v>
      </c>
      <c r="F342" s="170">
        <v>4</v>
      </c>
      <c r="G342" s="260"/>
      <c r="H342" s="26">
        <f t="shared" ref="H342" si="26">$F342*G342</f>
        <v>0</v>
      </c>
    </row>
    <row r="343" spans="1:8" x14ac:dyDescent="0.2">
      <c r="A343" s="1" t="s">
        <v>16</v>
      </c>
      <c r="B343" s="184" t="s">
        <v>181</v>
      </c>
      <c r="C343" s="202"/>
      <c r="D343" s="110"/>
      <c r="E343" s="96"/>
      <c r="F343" s="181"/>
      <c r="G343" s="260"/>
      <c r="H343" s="26"/>
    </row>
    <row r="344" spans="1:8" ht="56.25" x14ac:dyDescent="0.2">
      <c r="A344" s="1" t="s">
        <v>16</v>
      </c>
      <c r="B344" s="184" t="s">
        <v>181</v>
      </c>
      <c r="C344" s="202" t="s">
        <v>7</v>
      </c>
      <c r="D344" s="147" t="s">
        <v>337</v>
      </c>
      <c r="E344" s="96" t="s">
        <v>2</v>
      </c>
      <c r="F344" s="181">
        <v>1</v>
      </c>
      <c r="G344" s="260"/>
      <c r="H344" s="26">
        <f t="shared" ref="H344" si="27">$F344*G344</f>
        <v>0</v>
      </c>
    </row>
    <row r="345" spans="1:8" x14ac:dyDescent="0.2">
      <c r="A345" s="1" t="s">
        <v>16</v>
      </c>
      <c r="B345" s="184" t="s">
        <v>181</v>
      </c>
      <c r="C345" s="202"/>
      <c r="D345" s="157"/>
      <c r="E345" s="96"/>
      <c r="F345" s="181"/>
      <c r="G345" s="260"/>
      <c r="H345" s="26"/>
    </row>
    <row r="346" spans="1:8" ht="27" customHeight="1" x14ac:dyDescent="0.2">
      <c r="A346" s="1" t="s">
        <v>16</v>
      </c>
      <c r="B346" s="184" t="s">
        <v>181</v>
      </c>
      <c r="C346" s="202" t="s">
        <v>8</v>
      </c>
      <c r="D346" s="157" t="s">
        <v>338</v>
      </c>
      <c r="E346" s="96" t="s">
        <v>2</v>
      </c>
      <c r="F346" s="181">
        <v>3</v>
      </c>
      <c r="G346" s="260"/>
      <c r="H346" s="26">
        <f>$F346*G346</f>
        <v>0</v>
      </c>
    </row>
    <row r="347" spans="1:8" x14ac:dyDescent="0.2">
      <c r="A347" s="1" t="s">
        <v>16</v>
      </c>
      <c r="B347" s="184" t="s">
        <v>181</v>
      </c>
      <c r="C347" s="202"/>
      <c r="D347" s="149"/>
      <c r="E347" s="96"/>
      <c r="F347" s="181"/>
      <c r="G347" s="260"/>
      <c r="H347" s="26"/>
    </row>
    <row r="348" spans="1:8" ht="22.5" x14ac:dyDescent="0.2">
      <c r="A348" s="1" t="s">
        <v>16</v>
      </c>
      <c r="B348" s="184" t="s">
        <v>181</v>
      </c>
      <c r="C348" s="191" t="s">
        <v>9</v>
      </c>
      <c r="D348" s="157" t="s">
        <v>339</v>
      </c>
      <c r="E348" s="25" t="s">
        <v>2</v>
      </c>
      <c r="F348" s="180">
        <v>2</v>
      </c>
      <c r="G348" s="260"/>
      <c r="H348" s="26">
        <f t="shared" ref="H348" si="28">$F348*G348</f>
        <v>0</v>
      </c>
    </row>
    <row r="349" spans="1:8" ht="12" thickBot="1" x14ac:dyDescent="0.25">
      <c r="A349" s="1" t="s">
        <v>16</v>
      </c>
      <c r="B349" s="184" t="s">
        <v>181</v>
      </c>
      <c r="C349" s="191"/>
      <c r="D349" s="157"/>
      <c r="E349" s="25"/>
      <c r="F349" s="223"/>
      <c r="G349" s="177"/>
      <c r="H349" s="187"/>
    </row>
    <row r="350" spans="1:8" ht="12" thickBot="1" x14ac:dyDescent="0.25">
      <c r="A350" s="1" t="s">
        <v>20</v>
      </c>
      <c r="B350" s="184" t="s">
        <v>20</v>
      </c>
      <c r="C350" s="237"/>
      <c r="D350" s="65" t="s">
        <v>335</v>
      </c>
      <c r="E350" s="66"/>
      <c r="F350" s="66"/>
      <c r="G350" s="189"/>
      <c r="H350" s="206">
        <f>SUM(H341:H349)</f>
        <v>0</v>
      </c>
    </row>
    <row r="351" spans="1:8" x14ac:dyDescent="0.2">
      <c r="A351" s="1" t="s">
        <v>16</v>
      </c>
      <c r="B351" s="184" t="s">
        <v>352</v>
      </c>
      <c r="C351" s="184"/>
      <c r="D351" s="141"/>
      <c r="E351" s="25"/>
      <c r="F351" s="138"/>
      <c r="G351" s="177"/>
      <c r="H351" s="187"/>
    </row>
    <row r="352" spans="1:8" x14ac:dyDescent="0.2">
      <c r="A352" s="1" t="s">
        <v>16</v>
      </c>
      <c r="B352" s="184" t="s">
        <v>352</v>
      </c>
      <c r="C352" s="216" t="s">
        <v>341</v>
      </c>
      <c r="D352" s="272" t="s">
        <v>340</v>
      </c>
      <c r="E352" s="25"/>
      <c r="F352" s="195"/>
      <c r="G352" s="249"/>
      <c r="H352" s="26"/>
    </row>
    <row r="353" spans="1:8" x14ac:dyDescent="0.2">
      <c r="A353" s="1" t="s">
        <v>16</v>
      </c>
      <c r="B353" s="184" t="s">
        <v>352</v>
      </c>
      <c r="C353" s="217" t="s">
        <v>5</v>
      </c>
      <c r="D353" s="31" t="s">
        <v>0</v>
      </c>
      <c r="E353" s="173" t="s">
        <v>132</v>
      </c>
      <c r="F353" s="183" t="s">
        <v>133</v>
      </c>
      <c r="G353" s="178" t="s">
        <v>134</v>
      </c>
      <c r="H353" s="178" t="s">
        <v>1</v>
      </c>
    </row>
    <row r="354" spans="1:8" x14ac:dyDescent="0.2">
      <c r="A354" s="1" t="s">
        <v>16</v>
      </c>
      <c r="B354" s="184" t="s">
        <v>352</v>
      </c>
      <c r="C354" s="202"/>
      <c r="D354" s="116"/>
      <c r="E354" s="96"/>
      <c r="F354" s="170"/>
      <c r="G354" s="258"/>
      <c r="H354" s="26"/>
    </row>
    <row r="355" spans="1:8" ht="45" x14ac:dyDescent="0.2">
      <c r="A355" s="1" t="s">
        <v>16</v>
      </c>
      <c r="B355" s="184" t="s">
        <v>352</v>
      </c>
      <c r="C355" s="202" t="s">
        <v>6</v>
      </c>
      <c r="D355" s="226" t="s">
        <v>343</v>
      </c>
      <c r="E355" s="96" t="s">
        <v>2</v>
      </c>
      <c r="F355" s="170">
        <v>5</v>
      </c>
      <c r="G355" s="260"/>
      <c r="H355" s="26">
        <f t="shared" ref="H355:H361" si="29">$F355*G355</f>
        <v>0</v>
      </c>
    </row>
    <row r="356" spans="1:8" x14ac:dyDescent="0.2">
      <c r="A356" s="1" t="s">
        <v>16</v>
      </c>
      <c r="B356" s="184" t="s">
        <v>352</v>
      </c>
      <c r="C356" s="202"/>
      <c r="D356" s="110"/>
      <c r="E356" s="96"/>
      <c r="F356" s="181"/>
      <c r="G356" s="260"/>
      <c r="H356" s="26"/>
    </row>
    <row r="357" spans="1:8" ht="37.5" customHeight="1" x14ac:dyDescent="0.2">
      <c r="A357" s="1" t="s">
        <v>16</v>
      </c>
      <c r="B357" s="184" t="s">
        <v>352</v>
      </c>
      <c r="C357" s="202" t="s">
        <v>7</v>
      </c>
      <c r="D357" s="149" t="s">
        <v>344</v>
      </c>
      <c r="E357" s="96" t="s">
        <v>2</v>
      </c>
      <c r="F357" s="181">
        <v>1</v>
      </c>
      <c r="G357" s="260"/>
      <c r="H357" s="26">
        <f t="shared" si="29"/>
        <v>0</v>
      </c>
    </row>
    <row r="358" spans="1:8" x14ac:dyDescent="0.2">
      <c r="A358" s="1" t="s">
        <v>16</v>
      </c>
      <c r="B358" s="184" t="s">
        <v>352</v>
      </c>
      <c r="C358" s="202"/>
      <c r="D358" s="149"/>
      <c r="E358" s="96"/>
      <c r="F358" s="181"/>
      <c r="G358" s="260"/>
      <c r="H358" s="26"/>
    </row>
    <row r="359" spans="1:8" ht="33.75" x14ac:dyDescent="0.2">
      <c r="A359" s="1" t="s">
        <v>16</v>
      </c>
      <c r="B359" s="184" t="s">
        <v>352</v>
      </c>
      <c r="C359" s="191" t="s">
        <v>8</v>
      </c>
      <c r="D359" s="225" t="s">
        <v>345</v>
      </c>
      <c r="E359" s="25"/>
      <c r="F359" s="180"/>
      <c r="G359" s="260"/>
      <c r="H359" s="26"/>
    </row>
    <row r="360" spans="1:8" x14ac:dyDescent="0.2">
      <c r="A360" s="1" t="s">
        <v>16</v>
      </c>
      <c r="B360" s="184" t="s">
        <v>352</v>
      </c>
      <c r="C360" s="191"/>
      <c r="D360" s="147" t="s">
        <v>346</v>
      </c>
      <c r="E360" s="25" t="s">
        <v>2</v>
      </c>
      <c r="F360" s="180">
        <v>5</v>
      </c>
      <c r="G360" s="260"/>
      <c r="H360" s="26">
        <f t="shared" si="29"/>
        <v>0</v>
      </c>
    </row>
    <row r="361" spans="1:8" x14ac:dyDescent="0.2">
      <c r="A361" s="1" t="s">
        <v>16</v>
      </c>
      <c r="B361" s="184" t="s">
        <v>352</v>
      </c>
      <c r="C361" s="191"/>
      <c r="D361" s="147" t="s">
        <v>210</v>
      </c>
      <c r="E361" s="25" t="s">
        <v>2</v>
      </c>
      <c r="F361" s="180">
        <v>1</v>
      </c>
      <c r="G361" s="260"/>
      <c r="H361" s="26">
        <f t="shared" si="29"/>
        <v>0</v>
      </c>
    </row>
    <row r="362" spans="1:8" ht="12" thickBot="1" x14ac:dyDescent="0.25">
      <c r="A362" s="1" t="s">
        <v>16</v>
      </c>
      <c r="B362" s="184" t="s">
        <v>352</v>
      </c>
      <c r="C362" s="191"/>
      <c r="D362" s="157"/>
      <c r="E362" s="25"/>
      <c r="F362" s="223"/>
      <c r="G362" s="261"/>
      <c r="H362" s="187"/>
    </row>
    <row r="363" spans="1:8" ht="12" thickBot="1" x14ac:dyDescent="0.25">
      <c r="A363" s="1" t="s">
        <v>20</v>
      </c>
      <c r="B363" s="184" t="s">
        <v>20</v>
      </c>
      <c r="C363" s="237"/>
      <c r="D363" s="65" t="s">
        <v>342</v>
      </c>
      <c r="E363" s="66"/>
      <c r="F363" s="66"/>
      <c r="G363" s="189"/>
      <c r="H363" s="206">
        <f>SUM(H354:H362)</f>
        <v>0</v>
      </c>
    </row>
    <row r="364" spans="1:8" x14ac:dyDescent="0.2">
      <c r="A364" s="1" t="s">
        <v>16</v>
      </c>
      <c r="B364" s="184" t="s">
        <v>379</v>
      </c>
      <c r="C364" s="184"/>
      <c r="D364" s="141"/>
      <c r="E364" s="25"/>
      <c r="F364" s="138"/>
      <c r="G364" s="177"/>
      <c r="H364" s="187"/>
    </row>
    <row r="365" spans="1:8" x14ac:dyDescent="0.2">
      <c r="A365" s="1" t="s">
        <v>16</v>
      </c>
      <c r="B365" s="184" t="s">
        <v>379</v>
      </c>
      <c r="C365" s="216" t="s">
        <v>354</v>
      </c>
      <c r="D365" s="272" t="s">
        <v>353</v>
      </c>
      <c r="E365" s="25"/>
      <c r="F365" s="195"/>
      <c r="G365" s="249"/>
      <c r="H365" s="26"/>
    </row>
    <row r="366" spans="1:8" x14ac:dyDescent="0.2">
      <c r="A366" s="1" t="s">
        <v>16</v>
      </c>
      <c r="B366" s="184" t="s">
        <v>379</v>
      </c>
      <c r="C366" s="217" t="s">
        <v>5</v>
      </c>
      <c r="D366" s="31" t="s">
        <v>0</v>
      </c>
      <c r="E366" s="173" t="s">
        <v>132</v>
      </c>
      <c r="F366" s="183" t="s">
        <v>133</v>
      </c>
      <c r="G366" s="178" t="s">
        <v>134</v>
      </c>
      <c r="H366" s="178" t="s">
        <v>1</v>
      </c>
    </row>
    <row r="367" spans="1:8" x14ac:dyDescent="0.2">
      <c r="A367" s="1" t="s">
        <v>16</v>
      </c>
      <c r="B367" s="184" t="s">
        <v>379</v>
      </c>
      <c r="C367" s="202"/>
      <c r="D367" s="116"/>
      <c r="E367" s="96"/>
      <c r="F367" s="170"/>
      <c r="G367" s="260"/>
      <c r="H367" s="26"/>
    </row>
    <row r="368" spans="1:8" ht="22.5" x14ac:dyDescent="0.2">
      <c r="A368" s="1" t="s">
        <v>16</v>
      </c>
      <c r="B368" s="184" t="s">
        <v>379</v>
      </c>
      <c r="C368" s="202" t="s">
        <v>6</v>
      </c>
      <c r="D368" s="157" t="s">
        <v>185</v>
      </c>
      <c r="E368" s="96"/>
      <c r="F368" s="170"/>
      <c r="G368" s="260"/>
      <c r="H368" s="26"/>
    </row>
    <row r="369" spans="1:8" x14ac:dyDescent="0.2">
      <c r="A369" s="1" t="s">
        <v>16</v>
      </c>
      <c r="B369" s="184" t="s">
        <v>379</v>
      </c>
      <c r="C369" s="202"/>
      <c r="D369" s="157" t="s">
        <v>224</v>
      </c>
      <c r="E369" s="96" t="s">
        <v>2</v>
      </c>
      <c r="F369" s="181">
        <v>5</v>
      </c>
      <c r="G369" s="262"/>
      <c r="H369" s="26">
        <f t="shared" ref="H369:H374" si="30">$F369*G369</f>
        <v>0</v>
      </c>
    </row>
    <row r="370" spans="1:8" x14ac:dyDescent="0.2">
      <c r="A370" s="1" t="s">
        <v>16</v>
      </c>
      <c r="B370" s="184" t="s">
        <v>379</v>
      </c>
      <c r="C370" s="202"/>
      <c r="D370" s="157" t="s">
        <v>347</v>
      </c>
      <c r="E370" s="96" t="s">
        <v>2</v>
      </c>
      <c r="F370" s="181">
        <v>1</v>
      </c>
      <c r="G370" s="262"/>
      <c r="H370" s="26">
        <f t="shared" si="30"/>
        <v>0</v>
      </c>
    </row>
    <row r="371" spans="1:8" x14ac:dyDescent="0.2">
      <c r="A371" s="1" t="s">
        <v>16</v>
      </c>
      <c r="B371" s="184" t="s">
        <v>379</v>
      </c>
      <c r="C371" s="202"/>
      <c r="D371" s="157"/>
      <c r="E371" s="96"/>
      <c r="F371" s="181"/>
      <c r="G371" s="262"/>
      <c r="H371" s="26"/>
    </row>
    <row r="372" spans="1:8" ht="47.25" customHeight="1" x14ac:dyDescent="0.2">
      <c r="A372" s="1" t="s">
        <v>16</v>
      </c>
      <c r="B372" s="184" t="s">
        <v>379</v>
      </c>
      <c r="C372" s="202" t="s">
        <v>7</v>
      </c>
      <c r="D372" s="226" t="s">
        <v>348</v>
      </c>
      <c r="E372" s="96" t="s">
        <v>2</v>
      </c>
      <c r="F372" s="181">
        <v>5</v>
      </c>
      <c r="G372" s="262"/>
      <c r="H372" s="26">
        <f t="shared" si="30"/>
        <v>0</v>
      </c>
    </row>
    <row r="373" spans="1:8" x14ac:dyDescent="0.2">
      <c r="A373" s="1" t="s">
        <v>16</v>
      </c>
      <c r="B373" s="184" t="s">
        <v>379</v>
      </c>
      <c r="C373" s="202"/>
      <c r="D373" s="149"/>
      <c r="E373" s="96"/>
      <c r="F373" s="181"/>
      <c r="G373" s="262"/>
      <c r="H373" s="26"/>
    </row>
    <row r="374" spans="1:8" ht="22.5" x14ac:dyDescent="0.2">
      <c r="A374" s="1" t="s">
        <v>16</v>
      </c>
      <c r="B374" s="184" t="s">
        <v>379</v>
      </c>
      <c r="C374" s="191" t="s">
        <v>8</v>
      </c>
      <c r="D374" s="149" t="s">
        <v>355</v>
      </c>
      <c r="E374" s="25" t="s">
        <v>2</v>
      </c>
      <c r="F374" s="180">
        <v>1</v>
      </c>
      <c r="G374" s="262"/>
      <c r="H374" s="26">
        <f t="shared" si="30"/>
        <v>0</v>
      </c>
    </row>
    <row r="375" spans="1:8" x14ac:dyDescent="0.2">
      <c r="A375" s="1" t="s">
        <v>16</v>
      </c>
      <c r="B375" s="184" t="s">
        <v>379</v>
      </c>
      <c r="C375" s="191"/>
      <c r="D375" s="149"/>
      <c r="E375" s="25"/>
      <c r="F375" s="180"/>
      <c r="G375" s="262"/>
      <c r="H375" s="26"/>
    </row>
    <row r="376" spans="1:8" ht="12" thickBot="1" x14ac:dyDescent="0.25">
      <c r="A376" s="1" t="s">
        <v>16</v>
      </c>
      <c r="B376" s="184" t="s">
        <v>379</v>
      </c>
      <c r="C376" s="184"/>
      <c r="D376" s="147"/>
      <c r="E376" s="25"/>
      <c r="F376" s="223"/>
      <c r="G376" s="177"/>
      <c r="H376" s="187"/>
    </row>
    <row r="377" spans="1:8" ht="12" thickBot="1" x14ac:dyDescent="0.25">
      <c r="A377" s="1" t="s">
        <v>20</v>
      </c>
      <c r="B377" s="184" t="s">
        <v>20</v>
      </c>
      <c r="C377" s="237"/>
      <c r="D377" s="65" t="s">
        <v>356</v>
      </c>
      <c r="E377" s="66"/>
      <c r="F377" s="66"/>
      <c r="G377" s="189"/>
      <c r="H377" s="206">
        <f>SUM(H368:H376)</f>
        <v>0</v>
      </c>
    </row>
    <row r="378" spans="1:8" x14ac:dyDescent="0.2">
      <c r="A378" s="1" t="s">
        <v>16</v>
      </c>
      <c r="B378" s="184" t="s">
        <v>381</v>
      </c>
      <c r="C378" s="184"/>
      <c r="D378" s="141"/>
      <c r="E378" s="25"/>
      <c r="F378" s="138"/>
      <c r="G378" s="177"/>
      <c r="H378" s="187"/>
    </row>
    <row r="379" spans="1:8" x14ac:dyDescent="0.2">
      <c r="A379" s="1" t="s">
        <v>16</v>
      </c>
      <c r="B379" s="184" t="s">
        <v>381</v>
      </c>
      <c r="C379" s="216" t="s">
        <v>357</v>
      </c>
      <c r="D379" s="272" t="s">
        <v>358</v>
      </c>
      <c r="E379" s="25"/>
      <c r="F379" s="195"/>
      <c r="G379" s="249"/>
      <c r="H379" s="26"/>
    </row>
    <row r="380" spans="1:8" x14ac:dyDescent="0.2">
      <c r="A380" s="1" t="s">
        <v>16</v>
      </c>
      <c r="B380" s="184" t="s">
        <v>381</v>
      </c>
      <c r="C380" s="217" t="s">
        <v>5</v>
      </c>
      <c r="D380" s="31" t="s">
        <v>0</v>
      </c>
      <c r="E380" s="173" t="s">
        <v>132</v>
      </c>
      <c r="F380" s="183" t="s">
        <v>133</v>
      </c>
      <c r="G380" s="178" t="s">
        <v>134</v>
      </c>
      <c r="H380" s="178" t="s">
        <v>1</v>
      </c>
    </row>
    <row r="381" spans="1:8" x14ac:dyDescent="0.2">
      <c r="A381" s="1" t="s">
        <v>16</v>
      </c>
      <c r="B381" s="184" t="s">
        <v>381</v>
      </c>
      <c r="C381" s="202"/>
      <c r="D381" s="116"/>
      <c r="E381" s="96"/>
      <c r="F381" s="170"/>
      <c r="G381" s="260"/>
      <c r="H381" s="26"/>
    </row>
    <row r="382" spans="1:8" ht="23.25" customHeight="1" x14ac:dyDescent="0.2">
      <c r="A382" s="1" t="s">
        <v>16</v>
      </c>
      <c r="B382" s="184" t="s">
        <v>381</v>
      </c>
      <c r="C382" s="202" t="s">
        <v>6</v>
      </c>
      <c r="D382" s="157" t="s">
        <v>359</v>
      </c>
      <c r="E382" s="96" t="s">
        <v>2</v>
      </c>
      <c r="F382" s="170">
        <v>1</v>
      </c>
      <c r="G382" s="260"/>
      <c r="H382" s="26">
        <f t="shared" ref="H382:H390" si="31">$F382*G382</f>
        <v>0</v>
      </c>
    </row>
    <row r="383" spans="1:8" x14ac:dyDescent="0.2">
      <c r="A383" s="1" t="s">
        <v>16</v>
      </c>
      <c r="B383" s="184" t="s">
        <v>381</v>
      </c>
      <c r="C383" s="202"/>
      <c r="D383" s="157"/>
      <c r="E383" s="96"/>
      <c r="F383" s="181"/>
      <c r="G383" s="260"/>
      <c r="H383" s="26"/>
    </row>
    <row r="384" spans="1:8" ht="48" customHeight="1" x14ac:dyDescent="0.2">
      <c r="A384" s="1" t="s">
        <v>16</v>
      </c>
      <c r="B384" s="184" t="s">
        <v>381</v>
      </c>
      <c r="C384" s="202" t="s">
        <v>7</v>
      </c>
      <c r="D384" s="226" t="s">
        <v>387</v>
      </c>
      <c r="E384" s="96"/>
      <c r="F384" s="181"/>
      <c r="G384" s="260"/>
      <c r="H384" s="26"/>
    </row>
    <row r="385" spans="1:8" x14ac:dyDescent="0.2">
      <c r="A385" s="1" t="s">
        <v>16</v>
      </c>
      <c r="B385" s="184" t="s">
        <v>381</v>
      </c>
      <c r="C385" s="202"/>
      <c r="D385" s="150" t="s">
        <v>360</v>
      </c>
      <c r="E385" s="96" t="s">
        <v>2</v>
      </c>
      <c r="F385" s="181">
        <v>1</v>
      </c>
      <c r="G385" s="260"/>
      <c r="H385" s="26">
        <f t="shared" si="31"/>
        <v>0</v>
      </c>
    </row>
    <row r="386" spans="1:8" x14ac:dyDescent="0.2">
      <c r="A386" s="1" t="s">
        <v>16</v>
      </c>
      <c r="B386" s="184" t="s">
        <v>381</v>
      </c>
      <c r="C386" s="202"/>
      <c r="D386" s="150" t="s">
        <v>361</v>
      </c>
      <c r="E386" s="96" t="s">
        <v>2</v>
      </c>
      <c r="F386" s="181">
        <v>2</v>
      </c>
      <c r="G386" s="260"/>
      <c r="H386" s="26">
        <f t="shared" si="31"/>
        <v>0</v>
      </c>
    </row>
    <row r="387" spans="1:8" x14ac:dyDescent="0.2">
      <c r="A387" s="1" t="s">
        <v>16</v>
      </c>
      <c r="B387" s="184" t="s">
        <v>381</v>
      </c>
      <c r="C387" s="202"/>
      <c r="D387" s="149"/>
      <c r="E387" s="96"/>
      <c r="F387" s="181"/>
      <c r="G387" s="260"/>
      <c r="H387" s="26"/>
    </row>
    <row r="388" spans="1:8" ht="33.75" x14ac:dyDescent="0.2">
      <c r="A388" s="1" t="s">
        <v>16</v>
      </c>
      <c r="B388" s="184" t="s">
        <v>381</v>
      </c>
      <c r="C388" s="191" t="s">
        <v>8</v>
      </c>
      <c r="D388" s="227" t="s">
        <v>362</v>
      </c>
      <c r="E388" s="25"/>
      <c r="F388" s="180"/>
      <c r="G388" s="260"/>
      <c r="H388" s="26"/>
    </row>
    <row r="389" spans="1:8" x14ac:dyDescent="0.2">
      <c r="A389" s="1" t="s">
        <v>16</v>
      </c>
      <c r="B389" s="184" t="s">
        <v>381</v>
      </c>
      <c r="C389" s="191"/>
      <c r="D389" s="227" t="s">
        <v>363</v>
      </c>
      <c r="E389" s="25" t="s">
        <v>2</v>
      </c>
      <c r="F389" s="180">
        <v>3</v>
      </c>
      <c r="G389" s="260"/>
      <c r="H389" s="26">
        <f t="shared" si="31"/>
        <v>0</v>
      </c>
    </row>
    <row r="390" spans="1:8" x14ac:dyDescent="0.2">
      <c r="A390" s="1" t="s">
        <v>16</v>
      </c>
      <c r="B390" s="184" t="s">
        <v>381</v>
      </c>
      <c r="C390" s="191"/>
      <c r="D390" s="227" t="s">
        <v>364</v>
      </c>
      <c r="E390" s="25" t="s">
        <v>2</v>
      </c>
      <c r="F390" s="180">
        <v>3</v>
      </c>
      <c r="G390" s="260"/>
      <c r="H390" s="26">
        <f t="shared" si="31"/>
        <v>0</v>
      </c>
    </row>
    <row r="391" spans="1:8" x14ac:dyDescent="0.2">
      <c r="A391" s="1" t="s">
        <v>16</v>
      </c>
      <c r="B391" s="184" t="s">
        <v>381</v>
      </c>
      <c r="C391" s="191"/>
      <c r="D391" s="227"/>
      <c r="E391" s="25"/>
      <c r="F391" s="180"/>
      <c r="G391" s="260"/>
      <c r="H391" s="26"/>
    </row>
    <row r="392" spans="1:8" ht="22.5" x14ac:dyDescent="0.2">
      <c r="A392" s="1" t="s">
        <v>16</v>
      </c>
      <c r="B392" s="184" t="s">
        <v>381</v>
      </c>
      <c r="C392" s="191" t="s">
        <v>9</v>
      </c>
      <c r="D392" s="274" t="s">
        <v>423</v>
      </c>
      <c r="E392" s="96" t="s">
        <v>2</v>
      </c>
      <c r="F392" s="181">
        <v>1</v>
      </c>
      <c r="G392" s="273"/>
      <c r="H392" s="26">
        <f>$F392*G392</f>
        <v>0</v>
      </c>
    </row>
    <row r="393" spans="1:8" ht="12" thickBot="1" x14ac:dyDescent="0.25">
      <c r="A393" s="1" t="s">
        <v>16</v>
      </c>
      <c r="B393" s="184" t="s">
        <v>381</v>
      </c>
      <c r="C393" s="191"/>
      <c r="D393" s="147"/>
      <c r="E393" s="25"/>
      <c r="F393" s="180"/>
      <c r="G393" s="260"/>
      <c r="H393" s="26"/>
    </row>
    <row r="394" spans="1:8" ht="12" thickBot="1" x14ac:dyDescent="0.25">
      <c r="A394" s="1" t="s">
        <v>20</v>
      </c>
      <c r="B394" s="184" t="s">
        <v>20</v>
      </c>
      <c r="C394" s="237"/>
      <c r="D394" s="65" t="s">
        <v>365</v>
      </c>
      <c r="E394" s="66"/>
      <c r="F394" s="66"/>
      <c r="G394" s="189"/>
      <c r="H394" s="206">
        <f>SUM(H382:H392)</f>
        <v>0</v>
      </c>
    </row>
    <row r="395" spans="1:8" x14ac:dyDescent="0.2">
      <c r="A395" s="1" t="s">
        <v>16</v>
      </c>
      <c r="B395" s="184" t="s">
        <v>383</v>
      </c>
      <c r="C395" s="184"/>
      <c r="D395" s="141"/>
      <c r="E395" s="25"/>
      <c r="F395" s="138"/>
      <c r="G395" s="177"/>
      <c r="H395" s="187"/>
    </row>
    <row r="396" spans="1:8" x14ac:dyDescent="0.2">
      <c r="A396" s="1" t="s">
        <v>16</v>
      </c>
      <c r="B396" s="184" t="s">
        <v>383</v>
      </c>
      <c r="C396" s="216" t="s">
        <v>367</v>
      </c>
      <c r="D396" s="272" t="s">
        <v>366</v>
      </c>
      <c r="E396" s="25"/>
      <c r="F396" s="195"/>
      <c r="G396" s="249"/>
      <c r="H396" s="26"/>
    </row>
    <row r="397" spans="1:8" x14ac:dyDescent="0.2">
      <c r="A397" s="1" t="s">
        <v>16</v>
      </c>
      <c r="B397" s="184" t="s">
        <v>383</v>
      </c>
      <c r="C397" s="217" t="s">
        <v>5</v>
      </c>
      <c r="D397" s="31" t="s">
        <v>0</v>
      </c>
      <c r="E397" s="173" t="s">
        <v>132</v>
      </c>
      <c r="F397" s="183" t="s">
        <v>133</v>
      </c>
      <c r="G397" s="178" t="s">
        <v>134</v>
      </c>
      <c r="H397" s="178" t="s">
        <v>1</v>
      </c>
    </row>
    <row r="398" spans="1:8" x14ac:dyDescent="0.2">
      <c r="A398" s="1" t="s">
        <v>16</v>
      </c>
      <c r="B398" s="184" t="s">
        <v>383</v>
      </c>
      <c r="C398" s="202"/>
      <c r="D398" s="116"/>
      <c r="E398" s="96"/>
      <c r="F398" s="170"/>
      <c r="G398" s="258"/>
      <c r="H398" s="26"/>
    </row>
    <row r="399" spans="1:8" ht="22.5" x14ac:dyDescent="0.2">
      <c r="A399" s="1" t="s">
        <v>16</v>
      </c>
      <c r="B399" s="184" t="s">
        <v>383</v>
      </c>
      <c r="C399" s="202" t="s">
        <v>6</v>
      </c>
      <c r="D399" s="228" t="s">
        <v>194</v>
      </c>
      <c r="E399" s="96"/>
      <c r="F399" s="170"/>
      <c r="G399" s="260"/>
      <c r="H399" s="26"/>
    </row>
    <row r="400" spans="1:8" x14ac:dyDescent="0.2">
      <c r="A400" s="1" t="s">
        <v>16</v>
      </c>
      <c r="B400" s="184" t="s">
        <v>383</v>
      </c>
      <c r="C400" s="202"/>
      <c r="D400" s="228" t="s">
        <v>369</v>
      </c>
      <c r="E400" s="96" t="s">
        <v>2</v>
      </c>
      <c r="F400" s="181">
        <v>8</v>
      </c>
      <c r="G400" s="262"/>
      <c r="H400" s="26">
        <f t="shared" ref="H400:H405" si="32">$F400*G400</f>
        <v>0</v>
      </c>
    </row>
    <row r="401" spans="1:8" x14ac:dyDescent="0.2">
      <c r="A401" s="1" t="s">
        <v>16</v>
      </c>
      <c r="B401" s="184" t="s">
        <v>383</v>
      </c>
      <c r="C401" s="202"/>
      <c r="D401" s="228"/>
      <c r="E401" s="96"/>
      <c r="F401" s="181"/>
      <c r="G401" s="262"/>
      <c r="H401" s="26"/>
    </row>
    <row r="402" spans="1:8" ht="22.5" x14ac:dyDescent="0.2">
      <c r="A402" s="1" t="s">
        <v>16</v>
      </c>
      <c r="B402" s="184" t="s">
        <v>383</v>
      </c>
      <c r="C402" s="202" t="s">
        <v>7</v>
      </c>
      <c r="D402" s="228" t="s">
        <v>421</v>
      </c>
      <c r="E402" s="96"/>
      <c r="F402" s="181"/>
      <c r="G402" s="262"/>
      <c r="H402" s="26"/>
    </row>
    <row r="403" spans="1:8" x14ac:dyDescent="0.2">
      <c r="A403" s="1" t="s">
        <v>16</v>
      </c>
      <c r="B403" s="184" t="s">
        <v>383</v>
      </c>
      <c r="C403" s="202"/>
      <c r="D403" s="228" t="s">
        <v>399</v>
      </c>
      <c r="E403" s="96" t="s">
        <v>2</v>
      </c>
      <c r="F403" s="181">
        <v>2</v>
      </c>
      <c r="G403" s="262"/>
      <c r="H403" s="26">
        <f t="shared" si="32"/>
        <v>0</v>
      </c>
    </row>
    <row r="404" spans="1:8" x14ac:dyDescent="0.2">
      <c r="A404" s="1" t="s">
        <v>16</v>
      </c>
      <c r="B404" s="184" t="s">
        <v>383</v>
      </c>
      <c r="C404" s="202"/>
      <c r="D404" s="228" t="s">
        <v>400</v>
      </c>
      <c r="E404" s="96" t="s">
        <v>2</v>
      </c>
      <c r="F404" s="181">
        <v>2</v>
      </c>
      <c r="G404" s="262"/>
      <c r="H404" s="26">
        <f t="shared" si="32"/>
        <v>0</v>
      </c>
    </row>
    <row r="405" spans="1:8" x14ac:dyDescent="0.2">
      <c r="A405" s="1" t="s">
        <v>16</v>
      </c>
      <c r="B405" s="184" t="s">
        <v>383</v>
      </c>
      <c r="C405" s="202"/>
      <c r="D405" s="228" t="s">
        <v>408</v>
      </c>
      <c r="E405" s="96" t="s">
        <v>2</v>
      </c>
      <c r="F405" s="181">
        <v>2</v>
      </c>
      <c r="G405" s="262"/>
      <c r="H405" s="26">
        <f t="shared" si="32"/>
        <v>0</v>
      </c>
    </row>
    <row r="406" spans="1:8" ht="12" thickBot="1" x14ac:dyDescent="0.25">
      <c r="A406" s="1" t="s">
        <v>16</v>
      </c>
      <c r="B406" s="184" t="s">
        <v>383</v>
      </c>
      <c r="C406" s="184"/>
      <c r="D406" s="227"/>
      <c r="E406" s="25"/>
      <c r="F406" s="223"/>
      <c r="G406" s="261"/>
      <c r="H406" s="26"/>
    </row>
    <row r="407" spans="1:8" ht="12" thickBot="1" x14ac:dyDescent="0.25">
      <c r="A407" s="1" t="s">
        <v>20</v>
      </c>
      <c r="B407" s="184" t="s">
        <v>20</v>
      </c>
      <c r="C407" s="237"/>
      <c r="D407" s="65" t="s">
        <v>368</v>
      </c>
      <c r="E407" s="66"/>
      <c r="F407" s="66"/>
      <c r="G407" s="189"/>
      <c r="H407" s="206">
        <f>SUM(H399:H406)</f>
        <v>0</v>
      </c>
    </row>
    <row r="408" spans="1:8" x14ac:dyDescent="0.2">
      <c r="A408" s="1" t="s">
        <v>16</v>
      </c>
      <c r="B408" s="184" t="s">
        <v>385</v>
      </c>
      <c r="C408" s="184"/>
      <c r="D408" s="141"/>
      <c r="E408" s="25"/>
      <c r="F408" s="138"/>
      <c r="G408" s="177"/>
      <c r="H408" s="187"/>
    </row>
    <row r="409" spans="1:8" x14ac:dyDescent="0.2">
      <c r="A409" s="1" t="s">
        <v>16</v>
      </c>
      <c r="B409" s="184" t="s">
        <v>385</v>
      </c>
      <c r="C409" s="216" t="s">
        <v>371</v>
      </c>
      <c r="D409" s="272" t="s">
        <v>372</v>
      </c>
      <c r="E409" s="25"/>
      <c r="F409" s="195"/>
      <c r="G409" s="249"/>
      <c r="H409" s="26"/>
    </row>
    <row r="410" spans="1:8" x14ac:dyDescent="0.2">
      <c r="A410" s="1" t="s">
        <v>16</v>
      </c>
      <c r="B410" s="184" t="s">
        <v>385</v>
      </c>
      <c r="C410" s="217" t="s">
        <v>5</v>
      </c>
      <c r="D410" s="31" t="s">
        <v>0</v>
      </c>
      <c r="E410" s="173" t="s">
        <v>132</v>
      </c>
      <c r="F410" s="183" t="s">
        <v>133</v>
      </c>
      <c r="G410" s="178" t="s">
        <v>134</v>
      </c>
      <c r="H410" s="178" t="s">
        <v>1</v>
      </c>
    </row>
    <row r="411" spans="1:8" x14ac:dyDescent="0.2">
      <c r="A411" s="1" t="s">
        <v>16</v>
      </c>
      <c r="B411" s="184" t="s">
        <v>385</v>
      </c>
      <c r="C411" s="202"/>
      <c r="D411" s="116"/>
      <c r="E411" s="96"/>
      <c r="F411" s="170"/>
      <c r="G411" s="258"/>
      <c r="H411" s="26"/>
    </row>
    <row r="412" spans="1:8" ht="22.5" x14ac:dyDescent="0.2">
      <c r="A412" s="1" t="s">
        <v>16</v>
      </c>
      <c r="B412" s="184" t="s">
        <v>385</v>
      </c>
      <c r="C412" s="202" t="s">
        <v>6</v>
      </c>
      <c r="D412" s="222" t="s">
        <v>373</v>
      </c>
      <c r="E412" s="96" t="s">
        <v>2</v>
      </c>
      <c r="F412" s="170">
        <v>2</v>
      </c>
      <c r="G412" s="260"/>
      <c r="H412" s="26">
        <f t="shared" ref="H412" si="33">$F412*G412</f>
        <v>0</v>
      </c>
    </row>
    <row r="413" spans="1:8" x14ac:dyDescent="0.2">
      <c r="A413" s="1" t="s">
        <v>16</v>
      </c>
      <c r="B413" s="184" t="s">
        <v>385</v>
      </c>
      <c r="C413" s="202"/>
      <c r="D413" s="222"/>
      <c r="E413" s="96"/>
      <c r="F413" s="170"/>
      <c r="G413" s="260"/>
      <c r="H413" s="26"/>
    </row>
    <row r="414" spans="1:8" ht="12" thickBot="1" x14ac:dyDescent="0.25">
      <c r="A414" s="1" t="s">
        <v>16</v>
      </c>
      <c r="B414" s="184" t="s">
        <v>385</v>
      </c>
      <c r="C414" s="191"/>
      <c r="D414" s="147"/>
      <c r="E414" s="25"/>
      <c r="F414" s="223"/>
      <c r="G414" s="261"/>
      <c r="H414" s="187"/>
    </row>
    <row r="415" spans="1:8" ht="12" thickBot="1" x14ac:dyDescent="0.25">
      <c r="A415" s="1" t="s">
        <v>20</v>
      </c>
      <c r="B415" s="184" t="s">
        <v>20</v>
      </c>
      <c r="C415" s="237"/>
      <c r="D415" s="65" t="s">
        <v>370</v>
      </c>
      <c r="E415" s="66"/>
      <c r="F415" s="66"/>
      <c r="G415" s="189"/>
      <c r="H415" s="206">
        <f>SUM(H412:H414)</f>
        <v>0</v>
      </c>
    </row>
    <row r="416" spans="1:8" ht="12" thickBot="1" x14ac:dyDescent="0.25">
      <c r="A416" s="1" t="s">
        <v>20</v>
      </c>
      <c r="B416" s="184" t="s">
        <v>20</v>
      </c>
      <c r="C416" s="237"/>
      <c r="D416" s="125" t="s">
        <v>15</v>
      </c>
      <c r="E416" s="66"/>
      <c r="F416" s="66"/>
      <c r="G416" s="67"/>
      <c r="H416" s="206">
        <f>H18+H46+H60+H73+H84+H111+H122+H169+H227+H278+H290+H303+H322+H337+H350+H363+H377+H394+H407+H415</f>
        <v>0</v>
      </c>
    </row>
    <row r="417" spans="1:8" x14ac:dyDescent="0.2">
      <c r="A417" s="1" t="s">
        <v>20</v>
      </c>
      <c r="B417" s="23"/>
      <c r="C417" s="1"/>
      <c r="D417" s="13"/>
      <c r="E417" s="13"/>
      <c r="F417" s="13"/>
      <c r="G417" s="263"/>
      <c r="H417" s="211"/>
    </row>
    <row r="418" spans="1:8" x14ac:dyDescent="0.2">
      <c r="A418" s="1" t="s">
        <v>20</v>
      </c>
      <c r="B418" s="23"/>
      <c r="C418" s="1"/>
      <c r="D418" s="2" t="s">
        <v>21</v>
      </c>
      <c r="E418" s="3"/>
      <c r="F418" s="3"/>
      <c r="G418" s="8"/>
      <c r="H418" s="212">
        <f>SUMIF($A$9:$A$415,"=x",H$9:H$415)</f>
        <v>0</v>
      </c>
    </row>
    <row r="419" spans="1:8" x14ac:dyDescent="0.2">
      <c r="A419" s="1" t="s">
        <v>20</v>
      </c>
      <c r="B419" s="23"/>
      <c r="C419" s="1"/>
      <c r="D419" s="2"/>
      <c r="E419" s="3"/>
      <c r="F419" s="3"/>
      <c r="G419" s="8"/>
      <c r="H419" s="5">
        <f>+H416-H418</f>
        <v>0</v>
      </c>
    </row>
    <row r="420" spans="1:8" x14ac:dyDescent="0.2">
      <c r="A420" s="1" t="s">
        <v>20</v>
      </c>
      <c r="B420" s="23"/>
      <c r="C420" s="1"/>
      <c r="D420" s="6" t="s">
        <v>22</v>
      </c>
      <c r="E420" s="7"/>
      <c r="F420" s="7"/>
      <c r="G420" s="8"/>
      <c r="H420" s="8"/>
    </row>
    <row r="421" spans="1:8" x14ac:dyDescent="0.2">
      <c r="A421" s="1" t="s">
        <v>20</v>
      </c>
      <c r="B421" s="184" t="s">
        <v>391</v>
      </c>
      <c r="C421" s="184"/>
      <c r="D421" s="2" t="s">
        <v>294</v>
      </c>
      <c r="E421" s="3"/>
      <c r="F421" s="3"/>
      <c r="G421" s="8"/>
      <c r="H421" s="212">
        <f>SUMIF($B$9:$B$415,"=HME",H$9:H$415)</f>
        <v>0</v>
      </c>
    </row>
    <row r="422" spans="1:8" x14ac:dyDescent="0.2">
      <c r="A422" s="1" t="s">
        <v>20</v>
      </c>
      <c r="B422" s="184" t="s">
        <v>188</v>
      </c>
      <c r="C422" s="184"/>
      <c r="D422" s="2" t="s">
        <v>295</v>
      </c>
      <c r="E422" s="3"/>
      <c r="F422" s="3"/>
      <c r="G422" s="8"/>
      <c r="H422" s="212">
        <f>SUMIF($B$9:$B$415,"=ANB",H$9:H$415)</f>
        <v>0</v>
      </c>
    </row>
    <row r="423" spans="1:8" x14ac:dyDescent="0.2">
      <c r="A423" s="1" t="s">
        <v>20</v>
      </c>
      <c r="B423" s="184" t="s">
        <v>200</v>
      </c>
      <c r="C423" s="184"/>
      <c r="D423" s="2" t="s">
        <v>296</v>
      </c>
      <c r="E423" s="3"/>
      <c r="F423" s="3"/>
      <c r="G423" s="8"/>
      <c r="H423" s="212">
        <f>SUMIF($B$9:$B$415,"=HG",H$9:H$415)</f>
        <v>0</v>
      </c>
    </row>
    <row r="424" spans="1:8" x14ac:dyDescent="0.2">
      <c r="A424" s="1" t="s">
        <v>20</v>
      </c>
      <c r="B424" s="184" t="s">
        <v>205</v>
      </c>
      <c r="C424" s="184"/>
      <c r="D424" s="2" t="s">
        <v>297</v>
      </c>
      <c r="E424" s="3"/>
      <c r="F424" s="3"/>
      <c r="G424" s="8"/>
      <c r="H424" s="212">
        <f>SUMIF($B$9:$B$415,"=HZ",H$9:H$415)</f>
        <v>0</v>
      </c>
    </row>
    <row r="425" spans="1:8" x14ac:dyDescent="0.2">
      <c r="A425" s="1" t="s">
        <v>20</v>
      </c>
      <c r="B425" s="184" t="s">
        <v>212</v>
      </c>
      <c r="C425" s="184"/>
      <c r="D425" s="2" t="s">
        <v>298</v>
      </c>
      <c r="E425" s="3"/>
      <c r="F425" s="3"/>
      <c r="G425" s="8"/>
      <c r="H425" s="212">
        <f>SUMIF($B$9:$B$415,"=HGV",H$9:H$415)</f>
        <v>0</v>
      </c>
    </row>
    <row r="426" spans="1:8" x14ac:dyDescent="0.2">
      <c r="A426" s="1" t="s">
        <v>20</v>
      </c>
      <c r="B426" s="184" t="s">
        <v>217</v>
      </c>
      <c r="C426" s="184"/>
      <c r="D426" s="2" t="s">
        <v>299</v>
      </c>
      <c r="E426" s="3"/>
      <c r="F426" s="3"/>
      <c r="G426" s="8"/>
      <c r="H426" s="212">
        <f>SUMIF($B$9:$B$415,"=PRN",H$9:H$415)</f>
        <v>0</v>
      </c>
    </row>
    <row r="427" spans="1:8" x14ac:dyDescent="0.2">
      <c r="A427" s="1" t="s">
        <v>20</v>
      </c>
      <c r="B427" s="184" t="s">
        <v>229</v>
      </c>
      <c r="C427" s="184"/>
      <c r="D427" s="2" t="s">
        <v>300</v>
      </c>
      <c r="E427" s="3"/>
      <c r="F427" s="3"/>
      <c r="G427" s="8"/>
      <c r="H427" s="212">
        <f>SUMIF($B$9:$B$415,"=PDU",H$9:H$415)</f>
        <v>0</v>
      </c>
    </row>
    <row r="428" spans="1:8" x14ac:dyDescent="0.2">
      <c r="A428" s="1" t="s">
        <v>20</v>
      </c>
      <c r="B428" s="184" t="s">
        <v>231</v>
      </c>
      <c r="C428" s="184"/>
      <c r="D428" s="2" t="s">
        <v>301</v>
      </c>
      <c r="E428" s="3"/>
      <c r="F428" s="3"/>
      <c r="G428" s="8"/>
      <c r="H428" s="212">
        <f>SUMIF($B$9:$B$415,"=ACU",H$9:H$415)</f>
        <v>0</v>
      </c>
    </row>
    <row r="429" spans="1:8" x14ac:dyDescent="0.2">
      <c r="A429" s="1" t="s">
        <v>20</v>
      </c>
      <c r="B429" s="184" t="s">
        <v>254</v>
      </c>
      <c r="C429" s="184"/>
      <c r="D429" s="2" t="s">
        <v>302</v>
      </c>
      <c r="E429" s="3"/>
      <c r="F429" s="3"/>
      <c r="G429" s="8"/>
      <c r="H429" s="212">
        <f>SUMIF($B$9:$B$415,"=ACZL",H$9:H$415)</f>
        <v>0</v>
      </c>
    </row>
    <row r="430" spans="1:8" x14ac:dyDescent="0.2">
      <c r="A430" s="1" t="s">
        <v>20</v>
      </c>
      <c r="B430" s="184" t="s">
        <v>272</v>
      </c>
      <c r="C430" s="184"/>
      <c r="D430" s="2" t="s">
        <v>303</v>
      </c>
      <c r="E430" s="3"/>
      <c r="F430" s="3"/>
      <c r="G430" s="8"/>
      <c r="H430" s="212">
        <f>SUMIF($B$9:$B$415,"=ACBU",H$9:H$415)</f>
        <v>0</v>
      </c>
    </row>
    <row r="431" spans="1:8" x14ac:dyDescent="0.2">
      <c r="A431" s="1" t="s">
        <v>20</v>
      </c>
      <c r="B431" s="184" t="s">
        <v>290</v>
      </c>
      <c r="C431" s="184"/>
      <c r="D431" s="2" t="s">
        <v>304</v>
      </c>
      <c r="E431" s="3"/>
      <c r="F431" s="3"/>
      <c r="G431" s="8"/>
      <c r="H431" s="212">
        <f>SUMIF($B$9:$B$415,"=ACP",H$9:H$415)</f>
        <v>0</v>
      </c>
    </row>
    <row r="432" spans="1:8" x14ac:dyDescent="0.2">
      <c r="A432" s="1" t="s">
        <v>20</v>
      </c>
      <c r="B432" s="184" t="s">
        <v>349</v>
      </c>
      <c r="C432" s="184"/>
      <c r="D432" s="2" t="s">
        <v>374</v>
      </c>
      <c r="E432" s="3"/>
      <c r="F432" s="3"/>
      <c r="G432" s="8"/>
      <c r="H432" s="212">
        <f>SUMIF($B$9:$B$415,"=HD",H$9:H$415)</f>
        <v>0</v>
      </c>
    </row>
    <row r="433" spans="1:8" x14ac:dyDescent="0.2">
      <c r="A433" s="1" t="s">
        <v>20</v>
      </c>
      <c r="B433" s="184" t="s">
        <v>350</v>
      </c>
      <c r="C433" s="184"/>
      <c r="D433" s="2" t="s">
        <v>375</v>
      </c>
      <c r="E433" s="3"/>
      <c r="F433" s="3"/>
      <c r="G433" s="8"/>
      <c r="H433" s="212">
        <f>SUMIF($B$9:$B$415,"=HP",H$9:H$415)</f>
        <v>0</v>
      </c>
    </row>
    <row r="434" spans="1:8" x14ac:dyDescent="0.2">
      <c r="A434" s="1" t="s">
        <v>20</v>
      </c>
      <c r="B434" s="184" t="s">
        <v>351</v>
      </c>
      <c r="C434" s="184"/>
      <c r="D434" s="2" t="s">
        <v>376</v>
      </c>
      <c r="E434" s="3"/>
      <c r="F434" s="3"/>
      <c r="G434" s="8"/>
      <c r="H434" s="212">
        <f>SUMIF($B$9:$B$415,"=HA",H$9:H$415)</f>
        <v>0</v>
      </c>
    </row>
    <row r="435" spans="1:8" x14ac:dyDescent="0.2">
      <c r="A435" s="1" t="s">
        <v>20</v>
      </c>
      <c r="B435" s="184" t="s">
        <v>181</v>
      </c>
      <c r="C435" s="184"/>
      <c r="D435" s="2" t="s">
        <v>377</v>
      </c>
      <c r="E435" s="3"/>
      <c r="F435" s="3"/>
      <c r="G435" s="8"/>
      <c r="H435" s="212">
        <f>SUMIF($B$9:$B$415,"=HM",H$9:H$415)</f>
        <v>0</v>
      </c>
    </row>
    <row r="436" spans="1:8" x14ac:dyDescent="0.2">
      <c r="A436" s="1" t="s">
        <v>20</v>
      </c>
      <c r="B436" s="184" t="s">
        <v>352</v>
      </c>
      <c r="C436" s="184"/>
      <c r="D436" s="2" t="s">
        <v>378</v>
      </c>
      <c r="E436" s="3"/>
      <c r="F436" s="3"/>
      <c r="G436" s="8"/>
      <c r="H436" s="212">
        <f>SUMIF($B$9:$B$415,"=HPL",H$9:H$415)</f>
        <v>0</v>
      </c>
    </row>
    <row r="437" spans="1:8" x14ac:dyDescent="0.2">
      <c r="A437" s="1" t="s">
        <v>20</v>
      </c>
      <c r="B437" s="184" t="s">
        <v>379</v>
      </c>
      <c r="C437" s="184"/>
      <c r="D437" s="2" t="s">
        <v>380</v>
      </c>
      <c r="E437" s="3"/>
      <c r="F437" s="3"/>
      <c r="G437" s="8"/>
      <c r="H437" s="212">
        <f>SUMIF($B$9:$B$415,"=HI",H$9:H$415)</f>
        <v>0</v>
      </c>
    </row>
    <row r="438" spans="1:8" x14ac:dyDescent="0.2">
      <c r="A438" s="1" t="s">
        <v>20</v>
      </c>
      <c r="B438" s="184" t="s">
        <v>381</v>
      </c>
      <c r="C438" s="184"/>
      <c r="D438" s="2" t="s">
        <v>382</v>
      </c>
      <c r="E438" s="232"/>
      <c r="F438" s="232"/>
      <c r="G438" s="8"/>
      <c r="H438" s="233">
        <f>SUMIF($B$9:$B$415,"=HMA",H$9:H$415)</f>
        <v>0</v>
      </c>
    </row>
    <row r="439" spans="1:8" x14ac:dyDescent="0.2">
      <c r="A439" s="1" t="s">
        <v>20</v>
      </c>
      <c r="B439" s="184" t="s">
        <v>383</v>
      </c>
      <c r="C439" s="184"/>
      <c r="D439" s="2" t="s">
        <v>384</v>
      </c>
      <c r="E439" s="3"/>
      <c r="F439" s="3"/>
      <c r="G439" s="8"/>
      <c r="H439" s="212">
        <f>SUMIF($B$9:$B$415,"=GHB",H$9:H$415)</f>
        <v>0</v>
      </c>
    </row>
    <row r="440" spans="1:8" x14ac:dyDescent="0.2">
      <c r="A440" s="1" t="s">
        <v>20</v>
      </c>
      <c r="B440" s="184" t="s">
        <v>385</v>
      </c>
      <c r="C440" s="184"/>
      <c r="D440" s="2" t="s">
        <v>386</v>
      </c>
      <c r="E440" s="3"/>
      <c r="F440" s="3"/>
      <c r="G440" s="8"/>
      <c r="H440" s="212">
        <f>SUMIF($B$9:$B$415,"=DI",H$9:H$415)</f>
        <v>0</v>
      </c>
    </row>
    <row r="441" spans="1:8" x14ac:dyDescent="0.2">
      <c r="A441" s="1" t="s">
        <v>20</v>
      </c>
      <c r="B441" s="184"/>
      <c r="C441" s="184"/>
      <c r="D441" s="4" t="s">
        <v>1</v>
      </c>
      <c r="E441" s="3"/>
      <c r="F441" s="3"/>
      <c r="G441" s="8"/>
      <c r="H441" s="8">
        <f>SUM(H421:H440)</f>
        <v>0</v>
      </c>
    </row>
    <row r="442" spans="1:8" x14ac:dyDescent="0.2">
      <c r="A442" s="1"/>
      <c r="B442" s="184"/>
      <c r="C442" s="184"/>
      <c r="D442" s="2"/>
      <c r="E442" s="3"/>
      <c r="F442" s="3"/>
      <c r="G442" s="8"/>
      <c r="H442" s="212"/>
    </row>
    <row r="443" spans="1:8" x14ac:dyDescent="0.2">
      <c r="A443" s="1"/>
      <c r="B443" s="184"/>
      <c r="C443" s="184"/>
      <c r="E443" s="3"/>
      <c r="F443" s="3"/>
      <c r="G443" s="8"/>
    </row>
    <row r="444" spans="1:8" x14ac:dyDescent="0.2">
      <c r="A444" s="1"/>
      <c r="B444" s="184"/>
      <c r="C444" s="184"/>
      <c r="D444" s="4"/>
      <c r="E444" s="3"/>
      <c r="F444" s="3"/>
      <c r="G444" s="8"/>
      <c r="H444" s="8"/>
    </row>
    <row r="445" spans="1:8" ht="22.5" x14ac:dyDescent="0.2">
      <c r="A445" s="1"/>
      <c r="B445" s="184"/>
      <c r="C445" s="184"/>
      <c r="D445" s="231" t="s">
        <v>388</v>
      </c>
      <c r="E445" s="3"/>
      <c r="F445" s="3"/>
      <c r="G445" s="8"/>
      <c r="H445" s="8"/>
    </row>
    <row r="446" spans="1:8" x14ac:dyDescent="0.2">
      <c r="A446" s="13"/>
      <c r="B446" s="23"/>
      <c r="C446" s="1"/>
      <c r="D446" s="13"/>
      <c r="E446" s="13"/>
      <c r="F446" s="13"/>
      <c r="G446" s="263"/>
      <c r="H446" s="211"/>
    </row>
    <row r="447" spans="1:8" ht="22.5" x14ac:dyDescent="0.2">
      <c r="A447" s="13"/>
      <c r="B447" s="23"/>
      <c r="C447" s="239"/>
      <c r="D447" s="231" t="s">
        <v>389</v>
      </c>
      <c r="E447" s="11"/>
      <c r="G447" s="264"/>
      <c r="H447" s="130"/>
    </row>
    <row r="448" spans="1:8" x14ac:dyDescent="0.2">
      <c r="A448" s="13"/>
      <c r="B448" s="23"/>
      <c r="C448" s="239"/>
      <c r="D448" s="231"/>
      <c r="E448" s="11"/>
      <c r="G448" s="264"/>
      <c r="H448" s="130"/>
    </row>
    <row r="449" spans="1:8" x14ac:dyDescent="0.2">
      <c r="A449" s="13"/>
      <c r="B449" s="23"/>
      <c r="C449" s="240"/>
      <c r="D449" s="131" t="s">
        <v>150</v>
      </c>
      <c r="E449" s="11"/>
      <c r="G449" s="264"/>
      <c r="H449" s="130"/>
    </row>
    <row r="450" spans="1:8" x14ac:dyDescent="0.2">
      <c r="A450" s="13"/>
      <c r="B450" s="23"/>
      <c r="C450" s="240"/>
      <c r="D450" s="131"/>
      <c r="E450" s="11"/>
      <c r="G450" s="264"/>
      <c r="H450" s="130"/>
    </row>
    <row r="451" spans="1:8" x14ac:dyDescent="0.2">
      <c r="A451" s="13"/>
      <c r="B451" s="23"/>
      <c r="C451" s="240"/>
      <c r="D451" s="131"/>
      <c r="E451" s="11"/>
      <c r="G451" s="264"/>
      <c r="H451" s="130"/>
    </row>
    <row r="452" spans="1:8" x14ac:dyDescent="0.2">
      <c r="A452" s="13"/>
      <c r="B452" s="23"/>
      <c r="C452" s="240"/>
      <c r="D452" s="132"/>
      <c r="E452" s="11"/>
      <c r="G452" s="265"/>
      <c r="H452" s="213"/>
    </row>
    <row r="453" spans="1:8" x14ac:dyDescent="0.2">
      <c r="A453" s="13"/>
      <c r="B453" s="23"/>
      <c r="C453" s="240"/>
      <c r="D453" s="131" t="s">
        <v>151</v>
      </c>
      <c r="E453" s="13"/>
      <c r="F453" s="1"/>
      <c r="G453" s="263"/>
      <c r="H453" s="211"/>
    </row>
    <row r="454" spans="1:8" ht="33.75" x14ac:dyDescent="0.2">
      <c r="A454" s="13"/>
      <c r="B454" s="23"/>
      <c r="C454" s="240"/>
      <c r="D454" s="131" t="s">
        <v>152</v>
      </c>
      <c r="E454" s="13"/>
      <c r="F454" s="13"/>
      <c r="G454" s="263"/>
      <c r="H454" s="211"/>
    </row>
    <row r="455" spans="1:8" x14ac:dyDescent="0.2">
      <c r="A455" s="13"/>
      <c r="B455" s="23"/>
      <c r="C455" s="240"/>
      <c r="D455" s="132"/>
      <c r="E455" s="13"/>
      <c r="F455" s="13"/>
      <c r="G455" s="263"/>
      <c r="H455" s="211"/>
    </row>
    <row r="456" spans="1:8" ht="157.5" x14ac:dyDescent="0.2">
      <c r="A456" s="13"/>
      <c r="B456" s="23"/>
      <c r="C456" s="240"/>
      <c r="D456" s="131" t="s">
        <v>153</v>
      </c>
      <c r="E456" s="13"/>
      <c r="F456" s="13"/>
      <c r="G456" s="263"/>
      <c r="H456" s="211"/>
    </row>
    <row r="457" spans="1:8" x14ac:dyDescent="0.2">
      <c r="A457" s="13"/>
      <c r="B457" s="23"/>
      <c r="C457" s="240"/>
      <c r="D457" s="132"/>
      <c r="E457" s="13"/>
      <c r="F457" s="13"/>
      <c r="G457" s="263"/>
      <c r="H457" s="211"/>
    </row>
    <row r="458" spans="1:8" ht="22.5" x14ac:dyDescent="0.2">
      <c r="A458" s="13"/>
      <c r="B458" s="23"/>
      <c r="C458" s="241" t="s">
        <v>6</v>
      </c>
      <c r="D458" s="134" t="s">
        <v>154</v>
      </c>
      <c r="E458" s="13"/>
      <c r="F458" s="13"/>
      <c r="G458" s="263"/>
      <c r="H458" s="211"/>
    </row>
    <row r="459" spans="1:8" ht="22.5" x14ac:dyDescent="0.2">
      <c r="A459" s="13"/>
      <c r="B459" s="23"/>
      <c r="C459" s="241" t="s">
        <v>7</v>
      </c>
      <c r="D459" s="135" t="s">
        <v>155</v>
      </c>
      <c r="E459" s="13"/>
      <c r="F459" s="13"/>
      <c r="G459" s="263"/>
      <c r="H459" s="211"/>
    </row>
    <row r="460" spans="1:8" x14ac:dyDescent="0.2">
      <c r="A460" s="13"/>
      <c r="B460" s="23"/>
      <c r="C460" s="241" t="s">
        <v>8</v>
      </c>
      <c r="D460" s="135" t="s">
        <v>156</v>
      </c>
      <c r="E460" s="13"/>
      <c r="F460" s="13"/>
      <c r="G460" s="263"/>
      <c r="H460" s="211"/>
    </row>
    <row r="461" spans="1:8" ht="33.75" x14ac:dyDescent="0.2">
      <c r="A461" s="13"/>
      <c r="B461" s="23"/>
      <c r="C461" s="241" t="s">
        <v>9</v>
      </c>
      <c r="D461" s="135" t="s">
        <v>157</v>
      </c>
      <c r="E461" s="13"/>
      <c r="F461" s="13"/>
      <c r="G461" s="263"/>
      <c r="H461" s="211"/>
    </row>
    <row r="462" spans="1:8" x14ac:dyDescent="0.2">
      <c r="A462" s="13"/>
      <c r="B462" s="23"/>
      <c r="C462" s="241" t="s">
        <v>10</v>
      </c>
      <c r="D462" s="135" t="s">
        <v>158</v>
      </c>
      <c r="E462" s="13"/>
      <c r="F462" s="13"/>
      <c r="G462" s="263"/>
      <c r="H462" s="211"/>
    </row>
    <row r="463" spans="1:8" ht="33.75" x14ac:dyDescent="0.2">
      <c r="A463" s="13"/>
      <c r="B463" s="23"/>
      <c r="C463" s="241" t="s">
        <v>11</v>
      </c>
      <c r="D463" s="135" t="s">
        <v>159</v>
      </c>
      <c r="E463" s="13"/>
      <c r="F463" s="13"/>
      <c r="G463" s="263"/>
      <c r="H463" s="211"/>
    </row>
    <row r="464" spans="1:8" x14ac:dyDescent="0.2">
      <c r="A464" s="13"/>
      <c r="B464" s="23"/>
      <c r="C464" s="1"/>
      <c r="D464" s="13"/>
      <c r="E464" s="13"/>
      <c r="F464" s="13"/>
      <c r="G464" s="263"/>
      <c r="H464" s="211"/>
    </row>
    <row r="465" spans="2:8" x14ac:dyDescent="0.2">
      <c r="B465" s="130"/>
      <c r="H465" s="130"/>
    </row>
    <row r="466" spans="2:8" x14ac:dyDescent="0.2">
      <c r="B466" s="130"/>
      <c r="H466" s="130"/>
    </row>
    <row r="467" spans="2:8" x14ac:dyDescent="0.2">
      <c r="B467" s="130"/>
      <c r="H467" s="130"/>
    </row>
    <row r="468" spans="2:8" x14ac:dyDescent="0.2">
      <c r="B468" s="130"/>
      <c r="H468" s="130"/>
    </row>
    <row r="469" spans="2:8" x14ac:dyDescent="0.2">
      <c r="B469" s="130"/>
      <c r="H469" s="130"/>
    </row>
    <row r="470" spans="2:8" x14ac:dyDescent="0.2">
      <c r="B470" s="130"/>
      <c r="H470" s="130"/>
    </row>
    <row r="471" spans="2:8" x14ac:dyDescent="0.2">
      <c r="B471" s="130"/>
      <c r="H471" s="130"/>
    </row>
    <row r="472" spans="2:8" x14ac:dyDescent="0.2">
      <c r="B472" s="130"/>
      <c r="H472" s="130"/>
    </row>
    <row r="473" spans="2:8" x14ac:dyDescent="0.2">
      <c r="B473" s="130"/>
      <c r="H473" s="130"/>
    </row>
    <row r="474" spans="2:8" x14ac:dyDescent="0.2">
      <c r="B474" s="130"/>
      <c r="H474" s="130"/>
    </row>
    <row r="475" spans="2:8" x14ac:dyDescent="0.2">
      <c r="B475" s="130"/>
      <c r="H475" s="130"/>
    </row>
    <row r="476" spans="2:8" x14ac:dyDescent="0.2">
      <c r="B476" s="130"/>
      <c r="H476" s="130"/>
    </row>
    <row r="477" spans="2:8" x14ac:dyDescent="0.2">
      <c r="B477" s="130"/>
      <c r="H477" s="130"/>
    </row>
    <row r="478" spans="2:8" x14ac:dyDescent="0.2">
      <c r="B478" s="130"/>
      <c r="H478" s="130"/>
    </row>
    <row r="479" spans="2:8" x14ac:dyDescent="0.2">
      <c r="B479" s="130"/>
      <c r="H479" s="130"/>
    </row>
    <row r="480" spans="2:8" x14ac:dyDescent="0.2">
      <c r="B480" s="130"/>
      <c r="H480" s="130"/>
    </row>
    <row r="481" spans="2:8" x14ac:dyDescent="0.2">
      <c r="B481" s="130"/>
      <c r="H481" s="130"/>
    </row>
    <row r="482" spans="2:8" x14ac:dyDescent="0.2">
      <c r="B482" s="130"/>
      <c r="H482" s="130"/>
    </row>
    <row r="483" spans="2:8" x14ac:dyDescent="0.2">
      <c r="B483" s="130"/>
      <c r="H483" s="130"/>
    </row>
    <row r="484" spans="2:8" x14ac:dyDescent="0.2">
      <c r="B484" s="130"/>
      <c r="H484" s="130"/>
    </row>
    <row r="485" spans="2:8" x14ac:dyDescent="0.2">
      <c r="B485" s="130"/>
      <c r="H485" s="130"/>
    </row>
    <row r="486" spans="2:8" x14ac:dyDescent="0.2">
      <c r="B486" s="130"/>
      <c r="H486" s="130"/>
    </row>
    <row r="487" spans="2:8" x14ac:dyDescent="0.2">
      <c r="B487" s="130"/>
      <c r="H487" s="130"/>
    </row>
    <row r="488" spans="2:8" x14ac:dyDescent="0.2">
      <c r="B488" s="130"/>
      <c r="H488" s="130"/>
    </row>
    <row r="489" spans="2:8" x14ac:dyDescent="0.2">
      <c r="B489" s="130"/>
      <c r="H489" s="130"/>
    </row>
    <row r="490" spans="2:8" x14ac:dyDescent="0.2">
      <c r="B490" s="130"/>
      <c r="H490" s="130"/>
    </row>
    <row r="491" spans="2:8" x14ac:dyDescent="0.2">
      <c r="B491" s="130"/>
      <c r="H491" s="130"/>
    </row>
    <row r="492" spans="2:8" x14ac:dyDescent="0.2">
      <c r="B492" s="130"/>
      <c r="H492" s="130"/>
    </row>
    <row r="493" spans="2:8" x14ac:dyDescent="0.2">
      <c r="B493" s="130"/>
      <c r="H493" s="130"/>
    </row>
    <row r="494" spans="2:8" x14ac:dyDescent="0.2">
      <c r="B494" s="130"/>
      <c r="H494" s="130"/>
    </row>
    <row r="495" spans="2:8" x14ac:dyDescent="0.2">
      <c r="B495" s="130"/>
      <c r="H495" s="130"/>
    </row>
    <row r="496" spans="2:8" x14ac:dyDescent="0.2">
      <c r="B496" s="130"/>
      <c r="H496" s="130"/>
    </row>
    <row r="497" spans="2:8" x14ac:dyDescent="0.2">
      <c r="B497" s="130"/>
      <c r="H497" s="130"/>
    </row>
    <row r="498" spans="2:8" x14ac:dyDescent="0.2">
      <c r="B498" s="130"/>
      <c r="H498" s="130"/>
    </row>
    <row r="499" spans="2:8" x14ac:dyDescent="0.2">
      <c r="B499" s="130"/>
      <c r="H499" s="130"/>
    </row>
    <row r="500" spans="2:8" x14ac:dyDescent="0.2">
      <c r="B500" s="130"/>
      <c r="H500" s="130"/>
    </row>
    <row r="501" spans="2:8" x14ac:dyDescent="0.2">
      <c r="B501" s="130"/>
      <c r="H501" s="130"/>
    </row>
    <row r="502" spans="2:8" x14ac:dyDescent="0.2">
      <c r="B502" s="130"/>
      <c r="H502" s="130"/>
    </row>
    <row r="503" spans="2:8" x14ac:dyDescent="0.2">
      <c r="B503" s="130"/>
      <c r="H503" s="130"/>
    </row>
    <row r="504" spans="2:8" x14ac:dyDescent="0.2">
      <c r="B504" s="130"/>
      <c r="H504" s="130"/>
    </row>
    <row r="505" spans="2:8" x14ac:dyDescent="0.2">
      <c r="B505" s="130"/>
      <c r="H505" s="130"/>
    </row>
    <row r="506" spans="2:8" x14ac:dyDescent="0.2">
      <c r="B506" s="130"/>
      <c r="H506" s="130"/>
    </row>
    <row r="507" spans="2:8" x14ac:dyDescent="0.2">
      <c r="B507" s="130"/>
      <c r="H507" s="130"/>
    </row>
  </sheetData>
  <conditionalFormatting sqref="A416:B416 A378:B393 A290:B321 A323:B376 A395:B406 A408:B414">
    <cfRule type="containsText" dxfId="19" priority="25" operator="containsText" text="z">
      <formula>NOT(ISERROR(SEARCH("z",A290)))</formula>
    </cfRule>
  </conditionalFormatting>
  <conditionalFormatting sqref="A18:B18">
    <cfRule type="containsText" dxfId="18" priority="23" operator="containsText" text="z">
      <formula>NOT(ISERROR(SEARCH("z",A18)))</formula>
    </cfRule>
  </conditionalFormatting>
  <conditionalFormatting sqref="A46:B46">
    <cfRule type="containsText" dxfId="17" priority="24" operator="containsText" text="z">
      <formula>NOT(ISERROR(SEARCH("z",A46)))</formula>
    </cfRule>
  </conditionalFormatting>
  <conditionalFormatting sqref="A418 A420 A422 A424 A426 A429">
    <cfRule type="containsText" dxfId="16" priority="22" operator="containsText" text="z">
      <formula>NOT(ISERROR(SEARCH("z",A418)))</formula>
    </cfRule>
  </conditionalFormatting>
  <conditionalFormatting sqref="A417 A419 A421 A423 A425 A428 A443:A445">
    <cfRule type="containsText" dxfId="15" priority="21" operator="containsText" text="z">
      <formula>NOT(ISERROR(SEARCH("z",A417)))</formula>
    </cfRule>
  </conditionalFormatting>
  <conditionalFormatting sqref="A60:B60">
    <cfRule type="containsText" dxfId="14" priority="20" operator="containsText" text="z">
      <formula>NOT(ISERROR(SEARCH("z",A60)))</formula>
    </cfRule>
  </conditionalFormatting>
  <conditionalFormatting sqref="A73:B73">
    <cfRule type="containsText" dxfId="13" priority="19" operator="containsText" text="z">
      <formula>NOT(ISERROR(SEARCH("z",A73)))</formula>
    </cfRule>
  </conditionalFormatting>
  <conditionalFormatting sqref="A84:B84">
    <cfRule type="containsText" dxfId="12" priority="18" operator="containsText" text="z">
      <formula>NOT(ISERROR(SEARCH("z",A84)))</formula>
    </cfRule>
  </conditionalFormatting>
  <conditionalFormatting sqref="A122:B122">
    <cfRule type="containsText" dxfId="11" priority="17" operator="containsText" text="z">
      <formula>NOT(ISERROR(SEARCH("z",A122)))</formula>
    </cfRule>
  </conditionalFormatting>
  <conditionalFormatting sqref="A169:B169">
    <cfRule type="containsText" dxfId="10" priority="16" operator="containsText" text="z">
      <formula>NOT(ISERROR(SEARCH("z",A169)))</formula>
    </cfRule>
  </conditionalFormatting>
  <conditionalFormatting sqref="B227">
    <cfRule type="containsText" dxfId="9" priority="15" operator="containsText" text="z">
      <formula>NOT(ISERROR(SEARCH("z",B227)))</formula>
    </cfRule>
  </conditionalFormatting>
  <conditionalFormatting sqref="A111:B111">
    <cfRule type="containsText" dxfId="8" priority="14" operator="containsText" text="z">
      <formula>NOT(ISERROR(SEARCH("z",A111)))</formula>
    </cfRule>
  </conditionalFormatting>
  <conditionalFormatting sqref="A427">
    <cfRule type="containsText" dxfId="7" priority="13" operator="containsText" text="z">
      <formula>NOT(ISERROR(SEARCH("z",A427)))</formula>
    </cfRule>
  </conditionalFormatting>
  <conditionalFormatting sqref="A278:B278">
    <cfRule type="containsText" dxfId="6" priority="12" operator="containsText" text="z">
      <formula>NOT(ISERROR(SEARCH("z",A278)))</formula>
    </cfRule>
  </conditionalFormatting>
  <conditionalFormatting sqref="A430:A442">
    <cfRule type="containsText" dxfId="5" priority="10" operator="containsText" text="z">
      <formula>NOT(ISERROR(SEARCH("z",A430)))</formula>
    </cfRule>
  </conditionalFormatting>
  <conditionalFormatting sqref="A415:B415">
    <cfRule type="containsText" dxfId="4" priority="8" operator="containsText" text="z">
      <formula>NOT(ISERROR(SEARCH("z",A415)))</formula>
    </cfRule>
  </conditionalFormatting>
  <conditionalFormatting sqref="A322:B322">
    <cfRule type="containsText" dxfId="3" priority="7" operator="containsText" text="z">
      <formula>NOT(ISERROR(SEARCH("z",A322)))</formula>
    </cfRule>
  </conditionalFormatting>
  <conditionalFormatting sqref="A377:B377">
    <cfRule type="containsText" dxfId="2" priority="3" operator="containsText" text="z">
      <formula>NOT(ISERROR(SEARCH("z",A377)))</formula>
    </cfRule>
  </conditionalFormatting>
  <conditionalFormatting sqref="A407:B407">
    <cfRule type="containsText" dxfId="1" priority="1" operator="containsText" text="z">
      <formula>NOT(ISERROR(SEARCH("z",A407)))</formula>
    </cfRule>
  </conditionalFormatting>
  <conditionalFormatting sqref="A394:B394">
    <cfRule type="containsText" dxfId="0" priority="2" operator="containsText" text="z">
      <formula>NOT(ISERROR(SEARCH("z",A394)))</formula>
    </cfRule>
  </conditionalFormatting>
  <pageMargins left="0.7" right="0.7" top="0.75" bottom="0.75" header="0.3" footer="0.3"/>
  <pageSetup paperSize="9" scale="75" fitToHeight="0" orientation="portrait" r:id="rId1"/>
  <rowBreaks count="7" manualBreakCount="7">
    <brk id="60" min="2" max="7" man="1"/>
    <brk id="84" min="2" max="7" man="1"/>
    <brk id="122" min="2" max="7" man="1"/>
    <brk id="169" min="2" max="7" man="1"/>
    <brk id="227" min="2" max="7" man="1"/>
    <brk id="290" min="2" max="7" man="1"/>
    <brk id="415" min="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PonTr_UMAG</vt:lpstr>
      <vt:lpstr>PonTr_POREČ</vt:lpstr>
      <vt:lpstr>PonTr_POREČ!Print_Area</vt:lpstr>
      <vt:lpstr>PonTr_UMAG!Print_Area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Petelin</dc:creator>
  <cp:lastModifiedBy>Ante Liović</cp:lastModifiedBy>
  <cp:lastPrinted>2021-09-23T08:17:13Z</cp:lastPrinted>
  <dcterms:created xsi:type="dcterms:W3CDTF">2017-01-23T10:19:46Z</dcterms:created>
  <dcterms:modified xsi:type="dcterms:W3CDTF">2022-11-24T07:51:58Z</dcterms:modified>
</cp:coreProperties>
</file>